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295" windowHeight="11925" tabRatio="800" firstSheet="1" activeTab="1"/>
  </bookViews>
  <sheets>
    <sheet name="ampop" sheetId="1" state="hidden" r:id="rId1"/>
    <sheet name="Ampop1" sheetId="30" r:id="rId2"/>
    <sheet name="BDX" sheetId="4" r:id="rId3"/>
    <sheet name="Kargadrich" sheetId="32" r:id="rId4"/>
    <sheet name="Vchr." sheetId="5" r:id="rId5"/>
    <sheet name="Ver.Qax." sheetId="6" r:id="rId6"/>
    <sheet name="Ver.Qr." sheetId="7" r:id="rId7"/>
    <sheet name="Varch" sheetId="24" r:id="rId8"/>
    <sheet name="Kent." sheetId="9" state="hidden" r:id="rId9"/>
    <sheet name="Ajap." sheetId="10" state="hidden" r:id="rId10"/>
    <sheet name="Avan" sheetId="11" state="hidden" r:id="rId11"/>
    <sheet name="Arabk." sheetId="12" state="hidden" r:id="rId12"/>
    <sheet name="Sheng." sheetId="13" state="hidden" r:id="rId13"/>
    <sheet name="Arag." sheetId="15" r:id="rId14"/>
    <sheet name="Arar." sheetId="16" r:id="rId15"/>
    <sheet name="Arm." sheetId="25" r:id="rId16"/>
    <sheet name="Gex." sheetId="18" r:id="rId17"/>
    <sheet name="Lori" sheetId="19" r:id="rId18"/>
    <sheet name="Kot." sheetId="20" r:id="rId19"/>
    <sheet name="Shir." sheetId="21" r:id="rId20"/>
    <sheet name="Syun." sheetId="22" r:id="rId21"/>
    <sheet name="Tav." sheetId="23" r:id="rId22"/>
    <sheet name="Snank." sheetId="14" r:id="rId23"/>
    <sheet name="hamematakan" sheetId="28" state="hidden" r:id="rId24"/>
    <sheet name="Ver.hakakorupcion" sheetId="33" r:id="rId25"/>
    <sheet name="Yerevan qax" sheetId="8" r:id="rId26"/>
    <sheet name="Yerevan Qreakan" sheetId="34" r:id="rId27"/>
    <sheet name="Sheet1" sheetId="26" r:id="rId28"/>
    <sheet name="Лист1" sheetId="27" r:id="rId29"/>
  </sheets>
  <externalReferences>
    <externalReference r:id="rId30"/>
    <externalReference r:id="rId31"/>
    <externalReference r:id="rId32"/>
  </externalReferences>
  <definedNames>
    <definedName name="__prt1111" localSheetId="23">#REF!</definedName>
    <definedName name="__prt1111" localSheetId="3">#REF!</definedName>
    <definedName name="__prt1111">#REF!</definedName>
    <definedName name="__prt1114" localSheetId="23">#REF!</definedName>
    <definedName name="__prt1114" localSheetId="3">#REF!</definedName>
    <definedName name="__prt1114">#REF!</definedName>
    <definedName name="__prt11141" localSheetId="23">#REF!</definedName>
    <definedName name="__prt11141" localSheetId="3">#REF!</definedName>
    <definedName name="__prt11141">#REF!</definedName>
    <definedName name="__prt11142" localSheetId="23">#REF!</definedName>
    <definedName name="__prt11142" localSheetId="3">#REF!</definedName>
    <definedName name="__prt11142">#REF!</definedName>
    <definedName name="__prt1115" localSheetId="23">#REF!</definedName>
    <definedName name="__prt1115" localSheetId="3">#REF!</definedName>
    <definedName name="__prt1115">#REF!</definedName>
    <definedName name="__prt1116" localSheetId="23">#REF!</definedName>
    <definedName name="__prt1116" localSheetId="3">#REF!</definedName>
    <definedName name="__prt1116">#REF!</definedName>
    <definedName name="__prt1214" localSheetId="23">#REF!</definedName>
    <definedName name="__prt1214" localSheetId="3">#REF!</definedName>
    <definedName name="__prt1214">#REF!</definedName>
    <definedName name="__prt12141" localSheetId="23">#REF!</definedName>
    <definedName name="__prt12141" localSheetId="3">#REF!</definedName>
    <definedName name="__prt12141">#REF!</definedName>
    <definedName name="__prt1311" localSheetId="23">#REF!</definedName>
    <definedName name="__prt1311" localSheetId="3">#REF!</definedName>
    <definedName name="__prt1311">#REF!</definedName>
    <definedName name="__prt1313" localSheetId="23">#REF!</definedName>
    <definedName name="__prt1313" localSheetId="3">#REF!</definedName>
    <definedName name="__prt1313">#REF!</definedName>
    <definedName name="__prt1314" localSheetId="23">#REF!</definedName>
    <definedName name="__prt1314" localSheetId="3">#REF!</definedName>
    <definedName name="__prt1314">#REF!</definedName>
    <definedName name="__prt1315" localSheetId="23">#REF!</definedName>
    <definedName name="__prt1315" localSheetId="3">#REF!</definedName>
    <definedName name="__prt1315">#REF!</definedName>
    <definedName name="__prt1317" localSheetId="23">#REF!</definedName>
    <definedName name="__prt1317" localSheetId="3">#REF!</definedName>
    <definedName name="__prt1317">#REF!</definedName>
    <definedName name="_1" localSheetId="9">#REF!</definedName>
    <definedName name="_1" localSheetId="11">#REF!</definedName>
    <definedName name="_1" localSheetId="13">#REF!</definedName>
    <definedName name="_1" localSheetId="14">#REF!</definedName>
    <definedName name="_1" localSheetId="15">#REF!</definedName>
    <definedName name="_1" localSheetId="10">#REF!</definedName>
    <definedName name="_1" localSheetId="16">#REF!</definedName>
    <definedName name="_1" localSheetId="8">#REF!</definedName>
    <definedName name="_1" localSheetId="18">#REF!</definedName>
    <definedName name="_1" localSheetId="17">#REF!</definedName>
    <definedName name="_1" localSheetId="12">#REF!</definedName>
    <definedName name="_1" localSheetId="19">#REF!</definedName>
    <definedName name="_1" localSheetId="22">#REF!</definedName>
    <definedName name="_1" localSheetId="20">#REF!</definedName>
    <definedName name="_1" localSheetId="21">#REF!</definedName>
    <definedName name="_1" localSheetId="7">#REF!</definedName>
    <definedName name="_1" localSheetId="4">#REF!</definedName>
    <definedName name="_1" localSheetId="5">#REF!</definedName>
    <definedName name="_1" localSheetId="6">#REF!</definedName>
    <definedName name="_1" localSheetId="25">#REF!</definedName>
    <definedName name="_prt1111" localSheetId="9">#REF!</definedName>
    <definedName name="_prt1111" localSheetId="11">#REF!</definedName>
    <definedName name="_prt1111" localSheetId="13">#REF!</definedName>
    <definedName name="_prt1111" localSheetId="14">#REF!</definedName>
    <definedName name="_prt1111" localSheetId="15">#REF!</definedName>
    <definedName name="_prt1111" localSheetId="10">#REF!</definedName>
    <definedName name="_prt1111" localSheetId="16">#REF!</definedName>
    <definedName name="_prt1111" localSheetId="8">#REF!</definedName>
    <definedName name="_prt1111" localSheetId="18">#REF!</definedName>
    <definedName name="_prt1111" localSheetId="17">#REF!</definedName>
    <definedName name="_prt1111" localSheetId="12">#REF!</definedName>
    <definedName name="_prt1111" localSheetId="19">#REF!</definedName>
    <definedName name="_prt1111" localSheetId="22">#REF!</definedName>
    <definedName name="_prt1111" localSheetId="20">#REF!</definedName>
    <definedName name="_prt1111" localSheetId="21">#REF!</definedName>
    <definedName name="_prt1111" localSheetId="7">#REF!</definedName>
    <definedName name="_prt1111" localSheetId="4">#REF!</definedName>
    <definedName name="_prt1111" localSheetId="5">#REF!</definedName>
    <definedName name="_prt1111" localSheetId="6">#REF!</definedName>
    <definedName name="_prt1111" localSheetId="25">#REF!</definedName>
    <definedName name="_prt1114" localSheetId="9">#REF!</definedName>
    <definedName name="_prt1114" localSheetId="11">#REF!</definedName>
    <definedName name="_prt1114" localSheetId="13">#REF!</definedName>
    <definedName name="_prt1114" localSheetId="14">#REF!</definedName>
    <definedName name="_prt1114" localSheetId="15">#REF!</definedName>
    <definedName name="_prt1114" localSheetId="10">#REF!</definedName>
    <definedName name="_prt1114" localSheetId="16">#REF!</definedName>
    <definedName name="_prt1114" localSheetId="8">#REF!</definedName>
    <definedName name="_prt1114" localSheetId="18">#REF!</definedName>
    <definedName name="_prt1114" localSheetId="17">#REF!</definedName>
    <definedName name="_prt1114" localSheetId="12">#REF!</definedName>
    <definedName name="_prt1114" localSheetId="19">#REF!</definedName>
    <definedName name="_prt1114" localSheetId="22">#REF!</definedName>
    <definedName name="_prt1114" localSheetId="20">#REF!</definedName>
    <definedName name="_prt1114" localSheetId="21">#REF!</definedName>
    <definedName name="_prt1114" localSheetId="7">#REF!</definedName>
    <definedName name="_prt1114" localSheetId="4">#REF!</definedName>
    <definedName name="_prt1114" localSheetId="5">#REF!</definedName>
    <definedName name="_prt1114" localSheetId="6">#REF!</definedName>
    <definedName name="_prt1114" localSheetId="25">#REF!</definedName>
    <definedName name="_prt11141" localSheetId="9">#REF!</definedName>
    <definedName name="_prt11141" localSheetId="11">#REF!</definedName>
    <definedName name="_prt11141" localSheetId="13">#REF!</definedName>
    <definedName name="_prt11141" localSheetId="14">#REF!</definedName>
    <definedName name="_prt11141" localSheetId="15">#REF!</definedName>
    <definedName name="_prt11141" localSheetId="10">#REF!</definedName>
    <definedName name="_prt11141" localSheetId="16">#REF!</definedName>
    <definedName name="_prt11141" localSheetId="8">#REF!</definedName>
    <definedName name="_prt11141" localSheetId="18">#REF!</definedName>
    <definedName name="_prt11141" localSheetId="17">#REF!</definedName>
    <definedName name="_prt11141" localSheetId="12">#REF!</definedName>
    <definedName name="_prt11141" localSheetId="19">#REF!</definedName>
    <definedName name="_prt11141" localSheetId="22">#REF!</definedName>
    <definedName name="_prt11141" localSheetId="20">#REF!</definedName>
    <definedName name="_prt11141" localSheetId="21">#REF!</definedName>
    <definedName name="_prt11141" localSheetId="7">#REF!</definedName>
    <definedName name="_prt11141" localSheetId="4">#REF!</definedName>
    <definedName name="_prt11141" localSheetId="5">#REF!</definedName>
    <definedName name="_prt11141" localSheetId="6">#REF!</definedName>
    <definedName name="_prt11141" localSheetId="25">#REF!</definedName>
    <definedName name="_prt11142" localSheetId="9">#REF!</definedName>
    <definedName name="_prt11142" localSheetId="11">#REF!</definedName>
    <definedName name="_prt11142" localSheetId="13">#REF!</definedName>
    <definedName name="_prt11142" localSheetId="14">#REF!</definedName>
    <definedName name="_prt11142" localSheetId="15">#REF!</definedName>
    <definedName name="_prt11142" localSheetId="10">#REF!</definedName>
    <definedName name="_prt11142" localSheetId="16">#REF!</definedName>
    <definedName name="_prt11142" localSheetId="8">#REF!</definedName>
    <definedName name="_prt11142" localSheetId="18">#REF!</definedName>
    <definedName name="_prt11142" localSheetId="17">#REF!</definedName>
    <definedName name="_prt11142" localSheetId="12">#REF!</definedName>
    <definedName name="_prt11142" localSheetId="19">#REF!</definedName>
    <definedName name="_prt11142" localSheetId="22">#REF!</definedName>
    <definedName name="_prt11142" localSheetId="20">#REF!</definedName>
    <definedName name="_prt11142" localSheetId="21">#REF!</definedName>
    <definedName name="_prt11142" localSheetId="7">#REF!</definedName>
    <definedName name="_prt11142" localSheetId="4">#REF!</definedName>
    <definedName name="_prt11142" localSheetId="5">#REF!</definedName>
    <definedName name="_prt11142" localSheetId="6">#REF!</definedName>
    <definedName name="_prt11142" localSheetId="25">#REF!</definedName>
    <definedName name="_prt1115" localSheetId="9">#REF!</definedName>
    <definedName name="_prt1115" localSheetId="11">#REF!</definedName>
    <definedName name="_prt1115" localSheetId="13">#REF!</definedName>
    <definedName name="_prt1115" localSheetId="14">#REF!</definedName>
    <definedName name="_prt1115" localSheetId="15">#REF!</definedName>
    <definedName name="_prt1115" localSheetId="10">#REF!</definedName>
    <definedName name="_prt1115" localSheetId="16">#REF!</definedName>
    <definedName name="_prt1115" localSheetId="8">#REF!</definedName>
    <definedName name="_prt1115" localSheetId="18">#REF!</definedName>
    <definedName name="_prt1115" localSheetId="17">#REF!</definedName>
    <definedName name="_prt1115" localSheetId="12">#REF!</definedName>
    <definedName name="_prt1115" localSheetId="19">#REF!</definedName>
    <definedName name="_prt1115" localSheetId="22">#REF!</definedName>
    <definedName name="_prt1115" localSheetId="20">#REF!</definedName>
    <definedName name="_prt1115" localSheetId="21">#REF!</definedName>
    <definedName name="_prt1115" localSheetId="7">#REF!</definedName>
    <definedName name="_prt1115" localSheetId="4">#REF!</definedName>
    <definedName name="_prt1115" localSheetId="5">#REF!</definedName>
    <definedName name="_prt1115" localSheetId="6">#REF!</definedName>
    <definedName name="_prt1115" localSheetId="25">#REF!</definedName>
    <definedName name="_prt1116" localSheetId="9">#REF!</definedName>
    <definedName name="_prt1116" localSheetId="11">#REF!</definedName>
    <definedName name="_prt1116" localSheetId="13">#REF!</definedName>
    <definedName name="_prt1116" localSheetId="14">#REF!</definedName>
    <definedName name="_prt1116" localSheetId="15">#REF!</definedName>
    <definedName name="_prt1116" localSheetId="10">#REF!</definedName>
    <definedName name="_prt1116" localSheetId="16">#REF!</definedName>
    <definedName name="_prt1116" localSheetId="8">#REF!</definedName>
    <definedName name="_prt1116" localSheetId="18">#REF!</definedName>
    <definedName name="_prt1116" localSheetId="17">#REF!</definedName>
    <definedName name="_prt1116" localSheetId="12">#REF!</definedName>
    <definedName name="_prt1116" localSheetId="19">#REF!</definedName>
    <definedName name="_prt1116" localSheetId="22">#REF!</definedName>
    <definedName name="_prt1116" localSheetId="20">#REF!</definedName>
    <definedName name="_prt1116" localSheetId="21">#REF!</definedName>
    <definedName name="_prt1116" localSheetId="7">#REF!</definedName>
    <definedName name="_prt1116" localSheetId="4">#REF!</definedName>
    <definedName name="_prt1116" localSheetId="5">#REF!</definedName>
    <definedName name="_prt1116" localSheetId="6">#REF!</definedName>
    <definedName name="_prt1116" localSheetId="25">#REF!</definedName>
    <definedName name="_prt1214" localSheetId="9">#REF!</definedName>
    <definedName name="_prt1214" localSheetId="11">#REF!</definedName>
    <definedName name="_prt1214" localSheetId="13">#REF!</definedName>
    <definedName name="_prt1214" localSheetId="14">#REF!</definedName>
    <definedName name="_prt1214" localSheetId="15">#REF!</definedName>
    <definedName name="_prt1214" localSheetId="10">#REF!</definedName>
    <definedName name="_prt1214" localSheetId="16">#REF!</definedName>
    <definedName name="_prt1214" localSheetId="8">#REF!</definedName>
    <definedName name="_prt1214" localSheetId="18">#REF!</definedName>
    <definedName name="_prt1214" localSheetId="17">#REF!</definedName>
    <definedName name="_prt1214" localSheetId="12">#REF!</definedName>
    <definedName name="_prt1214" localSheetId="19">#REF!</definedName>
    <definedName name="_prt1214" localSheetId="22">#REF!</definedName>
    <definedName name="_prt1214" localSheetId="20">#REF!</definedName>
    <definedName name="_prt1214" localSheetId="21">#REF!</definedName>
    <definedName name="_prt1214" localSheetId="7">#REF!</definedName>
    <definedName name="_prt1214" localSheetId="4">#REF!</definedName>
    <definedName name="_prt1214" localSheetId="5">#REF!</definedName>
    <definedName name="_prt1214" localSheetId="6">#REF!</definedName>
    <definedName name="_prt1214" localSheetId="25">#REF!</definedName>
    <definedName name="_prt12141" localSheetId="9">#REF!</definedName>
    <definedName name="_prt12141" localSheetId="11">#REF!</definedName>
    <definedName name="_prt12141" localSheetId="13">#REF!</definedName>
    <definedName name="_prt12141" localSheetId="14">#REF!</definedName>
    <definedName name="_prt12141" localSheetId="15">#REF!</definedName>
    <definedName name="_prt12141" localSheetId="10">#REF!</definedName>
    <definedName name="_prt12141" localSheetId="16">#REF!</definedName>
    <definedName name="_prt12141" localSheetId="8">#REF!</definedName>
    <definedName name="_prt12141" localSheetId="18">#REF!</definedName>
    <definedName name="_prt12141" localSheetId="17">#REF!</definedName>
    <definedName name="_prt12141" localSheetId="12">#REF!</definedName>
    <definedName name="_prt12141" localSheetId="19">#REF!</definedName>
    <definedName name="_prt12141" localSheetId="22">#REF!</definedName>
    <definedName name="_prt12141" localSheetId="20">#REF!</definedName>
    <definedName name="_prt12141" localSheetId="21">#REF!</definedName>
    <definedName name="_prt12141" localSheetId="7">#REF!</definedName>
    <definedName name="_prt12141" localSheetId="4">#REF!</definedName>
    <definedName name="_prt12141" localSheetId="5">#REF!</definedName>
    <definedName name="_prt12141" localSheetId="6">#REF!</definedName>
    <definedName name="_prt12141" localSheetId="25">#REF!</definedName>
    <definedName name="_prt1311" localSheetId="9">#REF!</definedName>
    <definedName name="_prt1311" localSheetId="11">#REF!</definedName>
    <definedName name="_prt1311" localSheetId="13">#REF!</definedName>
    <definedName name="_prt1311" localSheetId="14">#REF!</definedName>
    <definedName name="_prt1311" localSheetId="15">#REF!</definedName>
    <definedName name="_prt1311" localSheetId="10">#REF!</definedName>
    <definedName name="_prt1311" localSheetId="16">#REF!</definedName>
    <definedName name="_prt1311" localSheetId="8">#REF!</definedName>
    <definedName name="_prt1311" localSheetId="18">#REF!</definedName>
    <definedName name="_prt1311" localSheetId="17">#REF!</definedName>
    <definedName name="_prt1311" localSheetId="12">#REF!</definedName>
    <definedName name="_prt1311" localSheetId="19">#REF!</definedName>
    <definedName name="_prt1311" localSheetId="22">#REF!</definedName>
    <definedName name="_prt1311" localSheetId="20">#REF!</definedName>
    <definedName name="_prt1311" localSheetId="21">#REF!</definedName>
    <definedName name="_prt1311" localSheetId="7">#REF!</definedName>
    <definedName name="_prt1311" localSheetId="4">#REF!</definedName>
    <definedName name="_prt1311" localSheetId="5">#REF!</definedName>
    <definedName name="_prt1311" localSheetId="6">#REF!</definedName>
    <definedName name="_prt1311" localSheetId="25">#REF!</definedName>
    <definedName name="_prt1313" localSheetId="9">#REF!</definedName>
    <definedName name="_prt1313" localSheetId="11">#REF!</definedName>
    <definedName name="_prt1313" localSheetId="13">#REF!</definedName>
    <definedName name="_prt1313" localSheetId="14">#REF!</definedName>
    <definedName name="_prt1313" localSheetId="15">#REF!</definedName>
    <definedName name="_prt1313" localSheetId="10">#REF!</definedName>
    <definedName name="_prt1313" localSheetId="16">#REF!</definedName>
    <definedName name="_prt1313" localSheetId="8">#REF!</definedName>
    <definedName name="_prt1313" localSheetId="18">#REF!</definedName>
    <definedName name="_prt1313" localSheetId="17">#REF!</definedName>
    <definedName name="_prt1313" localSheetId="12">#REF!</definedName>
    <definedName name="_prt1313" localSheetId="19">#REF!</definedName>
    <definedName name="_prt1313" localSheetId="22">#REF!</definedName>
    <definedName name="_prt1313" localSheetId="20">#REF!</definedName>
    <definedName name="_prt1313" localSheetId="21">#REF!</definedName>
    <definedName name="_prt1313" localSheetId="7">#REF!</definedName>
    <definedName name="_prt1313" localSheetId="4">#REF!</definedName>
    <definedName name="_prt1313" localSheetId="5">#REF!</definedName>
    <definedName name="_prt1313" localSheetId="6">#REF!</definedName>
    <definedName name="_prt1313" localSheetId="25">#REF!</definedName>
    <definedName name="_prt1314" localSheetId="9">#REF!</definedName>
    <definedName name="_prt1314" localSheetId="11">#REF!</definedName>
    <definedName name="_prt1314" localSheetId="13">#REF!</definedName>
    <definedName name="_prt1314" localSheetId="14">#REF!</definedName>
    <definedName name="_prt1314" localSheetId="15">#REF!</definedName>
    <definedName name="_prt1314" localSheetId="10">#REF!</definedName>
    <definedName name="_prt1314" localSheetId="16">#REF!</definedName>
    <definedName name="_prt1314" localSheetId="8">#REF!</definedName>
    <definedName name="_prt1314" localSheetId="18">#REF!</definedName>
    <definedName name="_prt1314" localSheetId="17">#REF!</definedName>
    <definedName name="_prt1314" localSheetId="12">#REF!</definedName>
    <definedName name="_prt1314" localSheetId="19">#REF!</definedName>
    <definedName name="_prt1314" localSheetId="22">#REF!</definedName>
    <definedName name="_prt1314" localSheetId="20">#REF!</definedName>
    <definedName name="_prt1314" localSheetId="21">#REF!</definedName>
    <definedName name="_prt1314" localSheetId="7">#REF!</definedName>
    <definedName name="_prt1314" localSheetId="4">#REF!</definedName>
    <definedName name="_prt1314" localSheetId="5">#REF!</definedName>
    <definedName name="_prt1314" localSheetId="6">#REF!</definedName>
    <definedName name="_prt1314" localSheetId="25">#REF!</definedName>
    <definedName name="_prt1315" localSheetId="9">#REF!</definedName>
    <definedName name="_prt1315" localSheetId="11">#REF!</definedName>
    <definedName name="_prt1315" localSheetId="13">#REF!</definedName>
    <definedName name="_prt1315" localSheetId="14">#REF!</definedName>
    <definedName name="_prt1315" localSheetId="15">#REF!</definedName>
    <definedName name="_prt1315" localSheetId="10">#REF!</definedName>
    <definedName name="_prt1315" localSheetId="16">#REF!</definedName>
    <definedName name="_prt1315" localSheetId="8">#REF!</definedName>
    <definedName name="_prt1315" localSheetId="18">#REF!</definedName>
    <definedName name="_prt1315" localSheetId="17">#REF!</definedName>
    <definedName name="_prt1315" localSheetId="12">#REF!</definedName>
    <definedName name="_prt1315" localSheetId="19">#REF!</definedName>
    <definedName name="_prt1315" localSheetId="22">#REF!</definedName>
    <definedName name="_prt1315" localSheetId="20">#REF!</definedName>
    <definedName name="_prt1315" localSheetId="21">#REF!</definedName>
    <definedName name="_prt1315" localSheetId="7">#REF!</definedName>
    <definedName name="_prt1315" localSheetId="4">#REF!</definedName>
    <definedName name="_prt1315" localSheetId="5">#REF!</definedName>
    <definedName name="_prt1315" localSheetId="6">#REF!</definedName>
    <definedName name="_prt1315" localSheetId="25">#REF!</definedName>
    <definedName name="_prt1317" localSheetId="9">#REF!</definedName>
    <definedName name="_prt1317" localSheetId="11">#REF!</definedName>
    <definedName name="_prt1317" localSheetId="13">#REF!</definedName>
    <definedName name="_prt1317" localSheetId="14">#REF!</definedName>
    <definedName name="_prt1317" localSheetId="15">#REF!</definedName>
    <definedName name="_prt1317" localSheetId="10">#REF!</definedName>
    <definedName name="_prt1317" localSheetId="16">#REF!</definedName>
    <definedName name="_prt1317" localSheetId="8">#REF!</definedName>
    <definedName name="_prt1317" localSheetId="18">#REF!</definedName>
    <definedName name="_prt1317" localSheetId="17">#REF!</definedName>
    <definedName name="_prt1317" localSheetId="12">#REF!</definedName>
    <definedName name="_prt1317" localSheetId="19">#REF!</definedName>
    <definedName name="_prt1317" localSheetId="22">#REF!</definedName>
    <definedName name="_prt1317" localSheetId="20">#REF!</definedName>
    <definedName name="_prt1317" localSheetId="21">#REF!</definedName>
    <definedName name="_prt1317" localSheetId="7">#REF!</definedName>
    <definedName name="_prt1317" localSheetId="4">#REF!</definedName>
    <definedName name="_prt1317" localSheetId="5">#REF!</definedName>
    <definedName name="_prt1317" localSheetId="6">#REF!</definedName>
    <definedName name="_prt1317" localSheetId="25">#REF!</definedName>
    <definedName name="arsheturt" localSheetId="9">#REF!</definedName>
    <definedName name="arsheturt" localSheetId="11">#REF!</definedName>
    <definedName name="arsheturt" localSheetId="13">#REF!</definedName>
    <definedName name="arsheturt" localSheetId="14">#REF!</definedName>
    <definedName name="arsheturt" localSheetId="15">#REF!</definedName>
    <definedName name="arsheturt" localSheetId="10">#REF!</definedName>
    <definedName name="arsheturt" localSheetId="16">#REF!</definedName>
    <definedName name="arsheturt" localSheetId="8">#REF!</definedName>
    <definedName name="arsheturt" localSheetId="18">#REF!</definedName>
    <definedName name="arsheturt" localSheetId="17">#REF!</definedName>
    <definedName name="arsheturt" localSheetId="12">#REF!</definedName>
    <definedName name="arsheturt" localSheetId="19">#REF!</definedName>
    <definedName name="arsheturt" localSheetId="22">#REF!</definedName>
    <definedName name="arsheturt" localSheetId="20">#REF!</definedName>
    <definedName name="arsheturt" localSheetId="21">#REF!</definedName>
    <definedName name="arsheturt" localSheetId="7">#REF!</definedName>
    <definedName name="arsheturt" localSheetId="4">#REF!</definedName>
    <definedName name="arsheturt" localSheetId="5">#REF!</definedName>
    <definedName name="arsheturt" localSheetId="6">#REF!</definedName>
    <definedName name="arsheturt" localSheetId="25">#REF!</definedName>
    <definedName name="asa" localSheetId="6">#REF!</definedName>
    <definedName name="asasas" localSheetId="6">#REF!</definedName>
    <definedName name="cur" localSheetId="9">'[1]Bl-1'!$E$1</definedName>
    <definedName name="cur" localSheetId="11">'[1]Bl-1'!$E$1</definedName>
    <definedName name="cur" localSheetId="13">'[1]Bl-1'!$E$1</definedName>
    <definedName name="cur" localSheetId="14">'[1]Bl-1'!$E$1</definedName>
    <definedName name="cur" localSheetId="15">'[1]Bl-1'!$E$1</definedName>
    <definedName name="cur" localSheetId="10">'[1]Bl-1'!$E$1</definedName>
    <definedName name="cur" localSheetId="16">'[1]Bl-1'!$E$1</definedName>
    <definedName name="cur" localSheetId="8">'[1]Bl-1'!$E$1</definedName>
    <definedName name="cur" localSheetId="18">'[2]Bl-1'!$E$1</definedName>
    <definedName name="cur" localSheetId="17">'[1]Bl-1'!$E$1</definedName>
    <definedName name="cur" localSheetId="12">'[1]Bl-1'!$E$1</definedName>
    <definedName name="cur" localSheetId="19">'[1]Bl-1'!$E$1</definedName>
    <definedName name="cur" localSheetId="20">'[1]Bl-1'!$E$1</definedName>
    <definedName name="cur" localSheetId="21">'[1]Bl-1'!$E$1</definedName>
    <definedName name="cur" localSheetId="7">'[3]Bl-1'!$E$1</definedName>
    <definedName name="cur" localSheetId="4">'[1]Bl-1'!$E$1</definedName>
    <definedName name="cur" localSheetId="5">'[1]Bl-1'!$E$1</definedName>
    <definedName name="cur" localSheetId="6">'[1]Bl-1'!$E$1</definedName>
    <definedName name="cur" localSheetId="25">'[1]Bl-1'!$E$1</definedName>
    <definedName name="Éaa" localSheetId="6">#REF!</definedName>
    <definedName name="energia" localSheetId="9">#REF!</definedName>
    <definedName name="energia" localSheetId="11">#REF!</definedName>
    <definedName name="energia" localSheetId="13">#REF!</definedName>
    <definedName name="energia" localSheetId="14">#REF!</definedName>
    <definedName name="energia" localSheetId="15">#REF!</definedName>
    <definedName name="energia" localSheetId="10">#REF!</definedName>
    <definedName name="energia" localSheetId="16">#REF!</definedName>
    <definedName name="energia" localSheetId="8">#REF!</definedName>
    <definedName name="energia" localSheetId="18">#REF!</definedName>
    <definedName name="energia" localSheetId="17">#REF!</definedName>
    <definedName name="energia" localSheetId="12">#REF!</definedName>
    <definedName name="energia" localSheetId="19">#REF!</definedName>
    <definedName name="energia" localSheetId="22">#REF!</definedName>
    <definedName name="energia" localSheetId="20">#REF!</definedName>
    <definedName name="energia" localSheetId="21">#REF!</definedName>
    <definedName name="energia" localSheetId="7">#REF!</definedName>
    <definedName name="energia" localSheetId="4">#REF!</definedName>
    <definedName name="energia" localSheetId="5">#REF!</definedName>
    <definedName name="energia" localSheetId="6">#REF!</definedName>
    <definedName name="energia" localSheetId="25">#REF!</definedName>
    <definedName name="France" localSheetId="9">#REF!</definedName>
    <definedName name="France" localSheetId="11">#REF!</definedName>
    <definedName name="France" localSheetId="13">#REF!</definedName>
    <definedName name="France" localSheetId="14">#REF!</definedName>
    <definedName name="France" localSheetId="15">#REF!</definedName>
    <definedName name="France" localSheetId="10">#REF!</definedName>
    <definedName name="France" localSheetId="16">#REF!</definedName>
    <definedName name="France" localSheetId="8">#REF!</definedName>
    <definedName name="France" localSheetId="18">#REF!</definedName>
    <definedName name="France" localSheetId="17">#REF!</definedName>
    <definedName name="France" localSheetId="12">#REF!</definedName>
    <definedName name="France" localSheetId="19">#REF!</definedName>
    <definedName name="France" localSheetId="22">#REF!</definedName>
    <definedName name="France" localSheetId="20">#REF!</definedName>
    <definedName name="France" localSheetId="21">#REF!</definedName>
    <definedName name="France" localSheetId="7">#REF!</definedName>
    <definedName name="France" localSheetId="4">#REF!</definedName>
    <definedName name="France" localSheetId="5">#REF!</definedName>
    <definedName name="France" localSheetId="6">#REF!</definedName>
    <definedName name="France" localSheetId="25">#REF!</definedName>
    <definedName name="gandzapet" localSheetId="9">#REF!</definedName>
    <definedName name="gandzapet" localSheetId="11">#REF!</definedName>
    <definedName name="gandzapet" localSheetId="13">#REF!</definedName>
    <definedName name="gandzapet" localSheetId="14">#REF!</definedName>
    <definedName name="gandzapet" localSheetId="15">#REF!</definedName>
    <definedName name="gandzapet" localSheetId="10">#REF!</definedName>
    <definedName name="gandzapet" localSheetId="16">#REF!</definedName>
    <definedName name="gandzapet" localSheetId="8">#REF!</definedName>
    <definedName name="gandzapet" localSheetId="18">#REF!</definedName>
    <definedName name="gandzapet" localSheetId="17">#REF!</definedName>
    <definedName name="gandzapet" localSheetId="12">#REF!</definedName>
    <definedName name="gandzapet" localSheetId="19">#REF!</definedName>
    <definedName name="gandzapet" localSheetId="22">#REF!</definedName>
    <definedName name="gandzapet" localSheetId="20">#REF!</definedName>
    <definedName name="gandzapet" localSheetId="21">#REF!</definedName>
    <definedName name="gandzapet" localSheetId="7">#REF!</definedName>
    <definedName name="gandzapet" localSheetId="4">#REF!</definedName>
    <definedName name="gandzapet" localSheetId="5">#REF!</definedName>
    <definedName name="gandzapet" localSheetId="6">#REF!</definedName>
    <definedName name="gandzapet" localSheetId="25">#REF!</definedName>
    <definedName name="geravchar" localSheetId="9">#REF!</definedName>
    <definedName name="geravchar" localSheetId="11">#REF!</definedName>
    <definedName name="geravchar" localSheetId="13">#REF!</definedName>
    <definedName name="geravchar" localSheetId="14">#REF!</definedName>
    <definedName name="geravchar" localSheetId="15">#REF!</definedName>
    <definedName name="geravchar" localSheetId="10">#REF!</definedName>
    <definedName name="geravchar" localSheetId="16">#REF!</definedName>
    <definedName name="geravchar" localSheetId="8">#REF!</definedName>
    <definedName name="geravchar" localSheetId="18">#REF!</definedName>
    <definedName name="geravchar" localSheetId="17">#REF!</definedName>
    <definedName name="geravchar" localSheetId="12">#REF!</definedName>
    <definedName name="geravchar" localSheetId="19">#REF!</definedName>
    <definedName name="geravchar" localSheetId="22">#REF!</definedName>
    <definedName name="geravchar" localSheetId="20">#REF!</definedName>
    <definedName name="geravchar" localSheetId="21">#REF!</definedName>
    <definedName name="geravchar" localSheetId="7">#REF!</definedName>
    <definedName name="geravchar" localSheetId="4">#REF!</definedName>
    <definedName name="geravchar" localSheetId="5">#REF!</definedName>
    <definedName name="geravchar" localSheetId="6">#REF!</definedName>
    <definedName name="geravchar" localSheetId="25">#REF!</definedName>
    <definedName name="gortsarna" localSheetId="9">#REF!</definedName>
    <definedName name="gortsarna" localSheetId="11">#REF!</definedName>
    <definedName name="gortsarna" localSheetId="13">#REF!</definedName>
    <definedName name="gortsarna" localSheetId="14">#REF!</definedName>
    <definedName name="gortsarna" localSheetId="15">#REF!</definedName>
    <definedName name="gortsarna" localSheetId="10">#REF!</definedName>
    <definedName name="gortsarna" localSheetId="16">#REF!</definedName>
    <definedName name="gortsarna" localSheetId="8">#REF!</definedName>
    <definedName name="gortsarna" localSheetId="18">#REF!</definedName>
    <definedName name="gortsarna" localSheetId="17">#REF!</definedName>
    <definedName name="gortsarna" localSheetId="12">#REF!</definedName>
    <definedName name="gortsarna" localSheetId="19">#REF!</definedName>
    <definedName name="gortsarna" localSheetId="22">#REF!</definedName>
    <definedName name="gortsarna" localSheetId="20">#REF!</definedName>
    <definedName name="gortsarna" localSheetId="21">#REF!</definedName>
    <definedName name="gortsarna" localSheetId="7">#REF!</definedName>
    <definedName name="gortsarna" localSheetId="4">#REF!</definedName>
    <definedName name="gortsarna" localSheetId="5">#REF!</definedName>
    <definedName name="gortsarna" localSheetId="6">#REF!</definedName>
    <definedName name="gortsarna" localSheetId="25">#REF!</definedName>
    <definedName name="hac" localSheetId="9">#REF!</definedName>
    <definedName name="hac" localSheetId="11">#REF!</definedName>
    <definedName name="hac" localSheetId="13">#REF!</definedName>
    <definedName name="hac" localSheetId="14">#REF!</definedName>
    <definedName name="hac" localSheetId="15">#REF!</definedName>
    <definedName name="hac" localSheetId="10">#REF!</definedName>
    <definedName name="hac" localSheetId="16">#REF!</definedName>
    <definedName name="hac" localSheetId="8">#REF!</definedName>
    <definedName name="hac" localSheetId="18">#REF!</definedName>
    <definedName name="hac" localSheetId="17">#REF!</definedName>
    <definedName name="hac" localSheetId="12">#REF!</definedName>
    <definedName name="hac" localSheetId="19">#REF!</definedName>
    <definedName name="hac" localSheetId="22">#REF!</definedName>
    <definedName name="hac" localSheetId="20">#REF!</definedName>
    <definedName name="hac" localSheetId="21">#REF!</definedName>
    <definedName name="hac" localSheetId="7">#REF!</definedName>
    <definedName name="hac" localSheetId="4">#REF!</definedName>
    <definedName name="hac" localSheetId="5">#REF!</definedName>
    <definedName name="hac" localSheetId="6">#REF!</definedName>
    <definedName name="hac" localSheetId="25">#REF!</definedName>
    <definedName name="Hayk" localSheetId="9">#REF!</definedName>
    <definedName name="Hayk" localSheetId="11">#REF!</definedName>
    <definedName name="Hayk" localSheetId="13">#REF!</definedName>
    <definedName name="Hayk" localSheetId="14">#REF!</definedName>
    <definedName name="Hayk" localSheetId="15">#REF!</definedName>
    <definedName name="Hayk" localSheetId="10">#REF!</definedName>
    <definedName name="Hayk" localSheetId="16">#REF!</definedName>
    <definedName name="Hayk" localSheetId="8">#REF!</definedName>
    <definedName name="Hayk" localSheetId="18">#REF!</definedName>
    <definedName name="Hayk" localSheetId="17">#REF!</definedName>
    <definedName name="Hayk" localSheetId="12">#REF!</definedName>
    <definedName name="Hayk" localSheetId="19">#REF!</definedName>
    <definedName name="Hayk" localSheetId="22">#REF!</definedName>
    <definedName name="Hayk" localSheetId="20">#REF!</definedName>
    <definedName name="Hayk" localSheetId="21">#REF!</definedName>
    <definedName name="Hayk" localSheetId="7">#REF!</definedName>
    <definedName name="Hayk" localSheetId="4">#REF!</definedName>
    <definedName name="Hayk" localSheetId="5">#REF!</definedName>
    <definedName name="Hayk" localSheetId="6">#REF!</definedName>
    <definedName name="Hayk" localSheetId="25">#REF!</definedName>
    <definedName name="Hayk1" localSheetId="9">#REF!</definedName>
    <definedName name="Hayk1" localSheetId="11">#REF!</definedName>
    <definedName name="Hayk1" localSheetId="13">#REF!</definedName>
    <definedName name="Hayk1" localSheetId="14">#REF!</definedName>
    <definedName name="Hayk1" localSheetId="15">#REF!</definedName>
    <definedName name="Hayk1" localSheetId="10">#REF!</definedName>
    <definedName name="Hayk1" localSheetId="16">#REF!</definedName>
    <definedName name="Hayk1" localSheetId="8">#REF!</definedName>
    <definedName name="Hayk1" localSheetId="18">#REF!</definedName>
    <definedName name="Hayk1" localSheetId="17">#REF!</definedName>
    <definedName name="Hayk1" localSheetId="12">#REF!</definedName>
    <definedName name="Hayk1" localSheetId="19">#REF!</definedName>
    <definedName name="Hayk1" localSheetId="22">#REF!</definedName>
    <definedName name="Hayk1" localSheetId="20">#REF!</definedName>
    <definedName name="Hayk1" localSheetId="21">#REF!</definedName>
    <definedName name="Hayk1" localSheetId="7">#REF!</definedName>
    <definedName name="Hayk1" localSheetId="4">#REF!</definedName>
    <definedName name="Hayk1" localSheetId="5">#REF!</definedName>
    <definedName name="Hayk1" localSheetId="6">#REF!</definedName>
    <definedName name="Hayk1" localSheetId="25">#REF!</definedName>
    <definedName name="Hayk2" localSheetId="9">#REF!</definedName>
    <definedName name="Hayk2" localSheetId="11">#REF!</definedName>
    <definedName name="Hayk2" localSheetId="13">#REF!</definedName>
    <definedName name="Hayk2" localSheetId="14">#REF!</definedName>
    <definedName name="Hayk2" localSheetId="15">#REF!</definedName>
    <definedName name="Hayk2" localSheetId="10">#REF!</definedName>
    <definedName name="Hayk2" localSheetId="16">#REF!</definedName>
    <definedName name="Hayk2" localSheetId="8">#REF!</definedName>
    <definedName name="Hayk2" localSheetId="18">#REF!</definedName>
    <definedName name="Hayk2" localSheetId="17">#REF!</definedName>
    <definedName name="Hayk2" localSheetId="12">#REF!</definedName>
    <definedName name="Hayk2" localSheetId="19">#REF!</definedName>
    <definedName name="Hayk2" localSheetId="22">#REF!</definedName>
    <definedName name="Hayk2" localSheetId="20">#REF!</definedName>
    <definedName name="Hayk2" localSheetId="21">#REF!</definedName>
    <definedName name="Hayk2" localSheetId="7">#REF!</definedName>
    <definedName name="Hayk2" localSheetId="4">#REF!</definedName>
    <definedName name="Hayk2" localSheetId="5">#REF!</definedName>
    <definedName name="Hayk2" localSheetId="6">#REF!</definedName>
    <definedName name="Hayk2" localSheetId="25">#REF!</definedName>
    <definedName name="Hayk3" localSheetId="9">#REF!</definedName>
    <definedName name="Hayk3" localSheetId="11">#REF!</definedName>
    <definedName name="Hayk3" localSheetId="13">#REF!</definedName>
    <definedName name="Hayk3" localSheetId="14">#REF!</definedName>
    <definedName name="Hayk3" localSheetId="15">#REF!</definedName>
    <definedName name="Hayk3" localSheetId="10">#REF!</definedName>
    <definedName name="Hayk3" localSheetId="16">#REF!</definedName>
    <definedName name="Hayk3" localSheetId="8">#REF!</definedName>
    <definedName name="Hayk3" localSheetId="18">#REF!</definedName>
    <definedName name="Hayk3" localSheetId="17">#REF!</definedName>
    <definedName name="Hayk3" localSheetId="12">#REF!</definedName>
    <definedName name="Hayk3" localSheetId="19">#REF!</definedName>
    <definedName name="Hayk3" localSheetId="22">#REF!</definedName>
    <definedName name="Hayk3" localSheetId="20">#REF!</definedName>
    <definedName name="Hayk3" localSheetId="21">#REF!</definedName>
    <definedName name="Hayk3" localSheetId="7">#REF!</definedName>
    <definedName name="Hayk3" localSheetId="4">#REF!</definedName>
    <definedName name="Hayk3" localSheetId="5">#REF!</definedName>
    <definedName name="Hayk3" localSheetId="6">#REF!</definedName>
    <definedName name="Hayk3" localSheetId="25">#REF!</definedName>
    <definedName name="hj" localSheetId="9">#REF!</definedName>
    <definedName name="hj" localSheetId="11">#REF!</definedName>
    <definedName name="hj" localSheetId="13">#REF!</definedName>
    <definedName name="hj" localSheetId="14">#REF!</definedName>
    <definedName name="hj" localSheetId="15">#REF!</definedName>
    <definedName name="hj" localSheetId="10">#REF!</definedName>
    <definedName name="hj" localSheetId="16">#REF!</definedName>
    <definedName name="hj" localSheetId="8">#REF!</definedName>
    <definedName name="hj" localSheetId="18">#REF!</definedName>
    <definedName name="hj" localSheetId="17">#REF!</definedName>
    <definedName name="hj" localSheetId="12">#REF!</definedName>
    <definedName name="hj" localSheetId="19">#REF!</definedName>
    <definedName name="hj" localSheetId="22">#REF!</definedName>
    <definedName name="hj" localSheetId="20">#REF!</definedName>
    <definedName name="hj" localSheetId="21">#REF!</definedName>
    <definedName name="hj" localSheetId="7">#REF!</definedName>
    <definedName name="hj" localSheetId="4">#REF!</definedName>
    <definedName name="hj" localSheetId="5">#REF!</definedName>
    <definedName name="hj" localSheetId="6">#REF!</definedName>
    <definedName name="hj" localSheetId="25">#REF!</definedName>
    <definedName name="Kent.bank" localSheetId="9">#REF!</definedName>
    <definedName name="Kent.bank" localSheetId="11">#REF!</definedName>
    <definedName name="Kent.bank" localSheetId="13">#REF!</definedName>
    <definedName name="Kent.bank" localSheetId="14">#REF!</definedName>
    <definedName name="Kent.bank" localSheetId="15">#REF!</definedName>
    <definedName name="Kent.bank" localSheetId="10">#REF!</definedName>
    <definedName name="Kent.bank" localSheetId="16">#REF!</definedName>
    <definedName name="Kent.bank" localSheetId="8">#REF!</definedName>
    <definedName name="Kent.bank" localSheetId="18">#REF!</definedName>
    <definedName name="Kent.bank" localSheetId="17">#REF!</definedName>
    <definedName name="Kent.bank" localSheetId="12">#REF!</definedName>
    <definedName name="Kent.bank" localSheetId="19">#REF!</definedName>
    <definedName name="Kent.bank" localSheetId="22">#REF!</definedName>
    <definedName name="Kent.bank" localSheetId="20">#REF!</definedName>
    <definedName name="Kent.bank" localSheetId="21">#REF!</definedName>
    <definedName name="Kent.bank" localSheetId="7">#REF!</definedName>
    <definedName name="Kent.bank" localSheetId="4">#REF!</definedName>
    <definedName name="Kent.bank" localSheetId="5">#REF!</definedName>
    <definedName name="Kent.bank" localSheetId="6">#REF!</definedName>
    <definedName name="Kent.bank" localSheetId="25">#REF!</definedName>
    <definedName name="kentroni" localSheetId="9">#REF!</definedName>
    <definedName name="kentroni" localSheetId="11">#REF!</definedName>
    <definedName name="kentroni" localSheetId="13">#REF!</definedName>
    <definedName name="kentroni" localSheetId="14">#REF!</definedName>
    <definedName name="kentroni" localSheetId="15">#REF!</definedName>
    <definedName name="kentroni" localSheetId="10">#REF!</definedName>
    <definedName name="kentroni" localSheetId="16">#REF!</definedName>
    <definedName name="kentroni" localSheetId="8">#REF!</definedName>
    <definedName name="kentroni" localSheetId="18">#REF!</definedName>
    <definedName name="kentroni" localSheetId="17">#REF!</definedName>
    <definedName name="kentroni" localSheetId="12">#REF!</definedName>
    <definedName name="kentroni" localSheetId="19">#REF!</definedName>
    <definedName name="kentroni" localSheetId="22">#REF!</definedName>
    <definedName name="kentroni" localSheetId="20">#REF!</definedName>
    <definedName name="kentroni" localSheetId="21">#REF!</definedName>
    <definedName name="kentroni" localSheetId="7">#REF!</definedName>
    <definedName name="kentroni" localSheetId="4">#REF!</definedName>
    <definedName name="kentroni" localSheetId="5">#REF!</definedName>
    <definedName name="kentroni" localSheetId="6">#REF!</definedName>
    <definedName name="kentroni" localSheetId="25">#REF!</definedName>
    <definedName name="KENTRWN" localSheetId="9">#REF!</definedName>
    <definedName name="KENTRWN" localSheetId="11">#REF!</definedName>
    <definedName name="KENTRWN" localSheetId="13">#REF!</definedName>
    <definedName name="KENTRWN" localSheetId="14">#REF!</definedName>
    <definedName name="KENTRWN" localSheetId="15">#REF!</definedName>
    <definedName name="KENTRWN" localSheetId="10">#REF!</definedName>
    <definedName name="KENTRWN" localSheetId="16">#REF!</definedName>
    <definedName name="KENTRWN" localSheetId="8">#REF!</definedName>
    <definedName name="KENTRWN" localSheetId="18">#REF!</definedName>
    <definedName name="KENTRWN" localSheetId="17">#REF!</definedName>
    <definedName name="KENTRWN" localSheetId="12">#REF!</definedName>
    <definedName name="KENTRWN" localSheetId="19">#REF!</definedName>
    <definedName name="KENTRWN" localSheetId="22">#REF!</definedName>
    <definedName name="KENTRWN" localSheetId="20">#REF!</definedName>
    <definedName name="KENTRWN" localSheetId="21">#REF!</definedName>
    <definedName name="KENTRWN" localSheetId="7">#REF!</definedName>
    <definedName name="KENTRWN" localSheetId="4">#REF!</definedName>
    <definedName name="KENTRWN" localSheetId="5">#REF!</definedName>
    <definedName name="KENTRWN" localSheetId="6">#REF!</definedName>
    <definedName name="KENTRWN" localSheetId="25">#REF!</definedName>
    <definedName name="miasnakan" localSheetId="9">#REF!</definedName>
    <definedName name="miasnakan" localSheetId="11">#REF!</definedName>
    <definedName name="miasnakan" localSheetId="13">#REF!</definedName>
    <definedName name="miasnakan" localSheetId="14">#REF!</definedName>
    <definedName name="miasnakan" localSheetId="15">#REF!</definedName>
    <definedName name="miasnakan" localSheetId="10">#REF!</definedName>
    <definedName name="miasnakan" localSheetId="16">#REF!</definedName>
    <definedName name="miasnakan" localSheetId="8">#REF!</definedName>
    <definedName name="miasnakan" localSheetId="18">#REF!</definedName>
    <definedName name="miasnakan" localSheetId="17">#REF!</definedName>
    <definedName name="miasnakan" localSheetId="12">#REF!</definedName>
    <definedName name="miasnakan" localSheetId="19">#REF!</definedName>
    <definedName name="miasnakan" localSheetId="22">#REF!</definedName>
    <definedName name="miasnakan" localSheetId="20">#REF!</definedName>
    <definedName name="miasnakan" localSheetId="21">#REF!</definedName>
    <definedName name="miasnakan" localSheetId="7">#REF!</definedName>
    <definedName name="miasnakan" localSheetId="4">#REF!</definedName>
    <definedName name="miasnakan" localSheetId="5">#REF!</definedName>
    <definedName name="miasnakan" localSheetId="6">#REF!</definedName>
    <definedName name="miasnakan" localSheetId="25">#REF!</definedName>
    <definedName name="Pashtpan" localSheetId="9">#REF!</definedName>
    <definedName name="Pashtpan" localSheetId="11">#REF!</definedName>
    <definedName name="Pashtpan" localSheetId="13">#REF!</definedName>
    <definedName name="Pashtpan" localSheetId="14">#REF!</definedName>
    <definedName name="Pashtpan" localSheetId="15">#REF!</definedName>
    <definedName name="Pashtpan" localSheetId="10">#REF!</definedName>
    <definedName name="Pashtpan" localSheetId="16">#REF!</definedName>
    <definedName name="Pashtpan" localSheetId="8">#REF!</definedName>
    <definedName name="Pashtpan" localSheetId="18">#REF!</definedName>
    <definedName name="Pashtpan" localSheetId="17">#REF!</definedName>
    <definedName name="Pashtpan" localSheetId="12">#REF!</definedName>
    <definedName name="Pashtpan" localSheetId="19">#REF!</definedName>
    <definedName name="Pashtpan" localSheetId="22">#REF!</definedName>
    <definedName name="Pashtpan" localSheetId="20">#REF!</definedName>
    <definedName name="Pashtpan" localSheetId="21">#REF!</definedName>
    <definedName name="Pashtpan" localSheetId="7">#REF!</definedName>
    <definedName name="Pashtpan" localSheetId="4">#REF!</definedName>
    <definedName name="Pashtpan" localSheetId="5">#REF!</definedName>
    <definedName name="Pashtpan" localSheetId="6">#REF!</definedName>
    <definedName name="Pashtpan" localSheetId="25">#REF!</definedName>
    <definedName name="_xlnm.Print_Area" localSheetId="9">Ajap.!$A$1:$N$42</definedName>
    <definedName name="_xlnm.Print_Area" localSheetId="0">ampop!$A$1:$M$29</definedName>
    <definedName name="_xlnm.Print_Area" localSheetId="11">Arabk.!$A$1:$N$43</definedName>
    <definedName name="_xlnm.Print_Area" localSheetId="13">Arag.!$A$1:$M$63</definedName>
    <definedName name="_xlnm.Print_Area" localSheetId="14">Arar.!$A$1:$M$62</definedName>
    <definedName name="_xlnm.Print_Area" localSheetId="15">Arm.!$A$1:$O$65</definedName>
    <definedName name="_xlnm.Print_Area" localSheetId="10">Avan!$A$1:$M$42</definedName>
    <definedName name="_xlnm.Print_Area" localSheetId="16">Gex.!$A$1:$M$45</definedName>
    <definedName name="_xlnm.Print_Area" localSheetId="23">hamematakan!$A$1:$N$36</definedName>
    <definedName name="_xlnm.Print_Area" localSheetId="8">Kent.!$A$1:$M$49</definedName>
    <definedName name="_xlnm.Print_Area" localSheetId="18">Kot.!$A$1:$M$42</definedName>
    <definedName name="_xlnm.Print_Area" localSheetId="17">Lori!$A$1:$M$50</definedName>
    <definedName name="_xlnm.Print_Area" localSheetId="12">Sheng.!$A$1:$N$45</definedName>
    <definedName name="_xlnm.Print_Area" localSheetId="19">Shir.!$A$1:$M$60</definedName>
    <definedName name="_xlnm.Print_Area" localSheetId="22">Snank.!$A$1:$N$41</definedName>
    <definedName name="_xlnm.Print_Area" localSheetId="20">Syun.!$A$1:$M$63</definedName>
    <definedName name="_xlnm.Print_Area" localSheetId="21">Tav.!$A$1:$M$43</definedName>
    <definedName name="_xlnm.Print_Area" localSheetId="7">Varch!$A$1:$J$21</definedName>
    <definedName name="_xlnm.Print_Area" localSheetId="4">Vchr.!$A$1:$M$60</definedName>
    <definedName name="_xlnm.Print_Area" localSheetId="5">Ver.Qax.!$A$1:$J$52</definedName>
    <definedName name="_xlnm.Print_Area" localSheetId="6">Ver.Qr.!$A$1:$M$44</definedName>
    <definedName name="prt11192000" localSheetId="9">#REF!</definedName>
    <definedName name="prt11192000" localSheetId="11">#REF!</definedName>
    <definedName name="prt11192000" localSheetId="13">#REF!</definedName>
    <definedName name="prt11192000" localSheetId="14">#REF!</definedName>
    <definedName name="prt11192000" localSheetId="15">#REF!</definedName>
    <definedName name="prt11192000" localSheetId="10">#REF!</definedName>
    <definedName name="prt11192000" localSheetId="16">#REF!</definedName>
    <definedName name="prt11192000" localSheetId="8">#REF!</definedName>
    <definedName name="prt11192000" localSheetId="18">#REF!</definedName>
    <definedName name="prt11192000" localSheetId="17">#REF!</definedName>
    <definedName name="prt11192000" localSheetId="12">#REF!</definedName>
    <definedName name="prt11192000" localSheetId="19">#REF!</definedName>
    <definedName name="prt11192000" localSheetId="22">#REF!</definedName>
    <definedName name="prt11192000" localSheetId="20">#REF!</definedName>
    <definedName name="prt11192000" localSheetId="21">#REF!</definedName>
    <definedName name="prt11192000" localSheetId="7">#REF!</definedName>
    <definedName name="prt11192000" localSheetId="4">#REF!</definedName>
    <definedName name="prt11192000" localSheetId="5">#REF!</definedName>
    <definedName name="prt11192000" localSheetId="6">#REF!</definedName>
    <definedName name="prt11192000" localSheetId="25">#REF!</definedName>
    <definedName name="prt11192001" localSheetId="9">#REF!</definedName>
    <definedName name="prt11192001" localSheetId="11">#REF!</definedName>
    <definedName name="prt11192001" localSheetId="13">#REF!</definedName>
    <definedName name="prt11192001" localSheetId="14">#REF!</definedName>
    <definedName name="prt11192001" localSheetId="15">#REF!</definedName>
    <definedName name="prt11192001" localSheetId="10">#REF!</definedName>
    <definedName name="prt11192001" localSheetId="16">#REF!</definedName>
    <definedName name="prt11192001" localSheetId="8">#REF!</definedName>
    <definedName name="prt11192001" localSheetId="18">#REF!</definedName>
    <definedName name="prt11192001" localSheetId="17">#REF!</definedName>
    <definedName name="prt11192001" localSheetId="12">#REF!</definedName>
    <definedName name="prt11192001" localSheetId="19">#REF!</definedName>
    <definedName name="prt11192001" localSheetId="22">#REF!</definedName>
    <definedName name="prt11192001" localSheetId="20">#REF!</definedName>
    <definedName name="prt11192001" localSheetId="21">#REF!</definedName>
    <definedName name="prt11192001" localSheetId="7">#REF!</definedName>
    <definedName name="prt11192001" localSheetId="4">#REF!</definedName>
    <definedName name="prt11192001" localSheetId="5">#REF!</definedName>
    <definedName name="prt11192001" localSheetId="6">#REF!</definedName>
    <definedName name="prt11192001" localSheetId="25">#REF!</definedName>
    <definedName name="Qashatar" localSheetId="9">#REF!</definedName>
    <definedName name="Qashatar" localSheetId="11">#REF!</definedName>
    <definedName name="Qashatar" localSheetId="13">#REF!</definedName>
    <definedName name="Qashatar" localSheetId="14">#REF!</definedName>
    <definedName name="Qashatar" localSheetId="15">#REF!</definedName>
    <definedName name="Qashatar" localSheetId="10">#REF!</definedName>
    <definedName name="Qashatar" localSheetId="16">#REF!</definedName>
    <definedName name="Qashatar" localSheetId="8">#REF!</definedName>
    <definedName name="Qashatar" localSheetId="18">#REF!</definedName>
    <definedName name="Qashatar" localSheetId="17">#REF!</definedName>
    <definedName name="Qashatar" localSheetId="12">#REF!</definedName>
    <definedName name="Qashatar" localSheetId="19">#REF!</definedName>
    <definedName name="Qashatar" localSheetId="22">#REF!</definedName>
    <definedName name="Qashatar" localSheetId="20">#REF!</definedName>
    <definedName name="Qashatar" localSheetId="21">#REF!</definedName>
    <definedName name="Qashatar" localSheetId="7">#REF!</definedName>
    <definedName name="Qashatar" localSheetId="4">#REF!</definedName>
    <definedName name="Qashatar" localSheetId="5">#REF!</definedName>
    <definedName name="Qashatar" localSheetId="6">#REF!</definedName>
    <definedName name="Qashatar" localSheetId="25">#REF!</definedName>
    <definedName name="rarabar" localSheetId="9">#REF!</definedName>
    <definedName name="rarabar" localSheetId="11">#REF!</definedName>
    <definedName name="rarabar" localSheetId="13">#REF!</definedName>
    <definedName name="rarabar" localSheetId="14">#REF!</definedName>
    <definedName name="rarabar" localSheetId="15">#REF!</definedName>
    <definedName name="rarabar" localSheetId="10">#REF!</definedName>
    <definedName name="rarabar" localSheetId="16">#REF!</definedName>
    <definedName name="rarabar" localSheetId="8">#REF!</definedName>
    <definedName name="rarabar" localSheetId="18">#REF!</definedName>
    <definedName name="rarabar" localSheetId="17">#REF!</definedName>
    <definedName name="rarabar" localSheetId="12">#REF!</definedName>
    <definedName name="rarabar" localSheetId="19">#REF!</definedName>
    <definedName name="rarabar" localSheetId="22">#REF!</definedName>
    <definedName name="rarabar" localSheetId="20">#REF!</definedName>
    <definedName name="rarabar" localSheetId="21">#REF!</definedName>
    <definedName name="rarabar" localSheetId="7">#REF!</definedName>
    <definedName name="rarabar" localSheetId="4">#REF!</definedName>
    <definedName name="rarabar" localSheetId="5">#REF!</definedName>
    <definedName name="rarabar" localSheetId="6">#REF!</definedName>
    <definedName name="rarabar" localSheetId="25">#REF!</definedName>
    <definedName name="ü240" localSheetId="9">#REF!</definedName>
    <definedName name="ü240" localSheetId="11">#REF!</definedName>
    <definedName name="ü240" localSheetId="13">#REF!</definedName>
    <definedName name="ü240" localSheetId="14">#REF!</definedName>
    <definedName name="ü240" localSheetId="15">#REF!</definedName>
    <definedName name="ü240" localSheetId="10">#REF!</definedName>
    <definedName name="ü240" localSheetId="16">#REF!</definedName>
    <definedName name="ü240" localSheetId="8">#REF!</definedName>
    <definedName name="ü240" localSheetId="18">#REF!</definedName>
    <definedName name="ü240" localSheetId="17">#REF!</definedName>
    <definedName name="ü240" localSheetId="12">#REF!</definedName>
    <definedName name="ü240" localSheetId="19">#REF!</definedName>
    <definedName name="ü240" localSheetId="22">#REF!</definedName>
    <definedName name="ü240" localSheetId="20">#REF!</definedName>
    <definedName name="ü240" localSheetId="21">#REF!</definedName>
    <definedName name="ü240" localSheetId="7">#REF!</definedName>
    <definedName name="ü240" localSheetId="4">#REF!</definedName>
    <definedName name="ü240" localSheetId="5">#REF!</definedName>
    <definedName name="ü240" localSheetId="6">#REF!</definedName>
    <definedName name="ü240" localSheetId="25">#REF!</definedName>
    <definedName name="V" localSheetId="9">#REF!</definedName>
    <definedName name="V" localSheetId="11">#REF!</definedName>
    <definedName name="V" localSheetId="13">#REF!</definedName>
    <definedName name="V" localSheetId="14">#REF!</definedName>
    <definedName name="V" localSheetId="15">#REF!</definedName>
    <definedName name="V" localSheetId="10">#REF!</definedName>
    <definedName name="V" localSheetId="16">#REF!</definedName>
    <definedName name="V" localSheetId="8">#REF!</definedName>
    <definedName name="V" localSheetId="18">#REF!</definedName>
    <definedName name="V" localSheetId="17">#REF!</definedName>
    <definedName name="V" localSheetId="12">#REF!</definedName>
    <definedName name="V" localSheetId="19">#REF!</definedName>
    <definedName name="V" localSheetId="22">#REF!</definedName>
    <definedName name="V" localSheetId="20">#REF!</definedName>
    <definedName name="V" localSheetId="21">#REF!</definedName>
    <definedName name="V" localSheetId="7">#REF!</definedName>
    <definedName name="V" localSheetId="4">#REF!</definedName>
    <definedName name="V" localSheetId="5">#REF!</definedName>
    <definedName name="V" localSheetId="6">#REF!</definedName>
    <definedName name="V" localSheetId="25">#REF!</definedName>
  </definedNames>
  <calcPr calcId="162913"/>
</workbook>
</file>

<file path=xl/calcChain.xml><?xml version="1.0" encoding="utf-8"?>
<calcChain xmlns="http://schemas.openxmlformats.org/spreadsheetml/2006/main">
  <c r="F12" i="30" l="1"/>
  <c r="E12" i="30"/>
  <c r="D12" i="30"/>
  <c r="K13" i="30" l="1"/>
  <c r="L13" i="30"/>
  <c r="M13" i="30"/>
  <c r="K14" i="30"/>
  <c r="L14" i="30"/>
  <c r="M14" i="30"/>
  <c r="K15" i="30"/>
  <c r="L15" i="30"/>
  <c r="M15" i="30"/>
  <c r="K16" i="30"/>
  <c r="L16" i="30"/>
  <c r="M16" i="30"/>
  <c r="K17" i="30"/>
  <c r="L17" i="30"/>
  <c r="M17" i="30"/>
  <c r="K18" i="30"/>
  <c r="L18" i="30"/>
  <c r="M18" i="30"/>
  <c r="M19" i="30"/>
  <c r="L20" i="30"/>
  <c r="M20" i="30"/>
  <c r="K21" i="30"/>
  <c r="L21" i="30"/>
  <c r="M21" i="30"/>
  <c r="L22" i="30"/>
  <c r="M22" i="30"/>
  <c r="L23" i="30"/>
  <c r="M23" i="30"/>
  <c r="L24" i="30"/>
  <c r="M24" i="30"/>
  <c r="L25" i="30"/>
  <c r="M25" i="30"/>
  <c r="L26" i="30"/>
  <c r="M26" i="30"/>
  <c r="K27" i="30"/>
  <c r="L27" i="30"/>
  <c r="M27" i="30"/>
  <c r="K28" i="30"/>
  <c r="L28" i="30"/>
  <c r="M28" i="30"/>
  <c r="K29" i="30"/>
  <c r="L29" i="30"/>
  <c r="M29" i="30"/>
  <c r="K30" i="30"/>
  <c r="L30" i="30"/>
  <c r="M30" i="30"/>
  <c r="K31" i="30"/>
  <c r="L31" i="30"/>
  <c r="M31" i="30"/>
  <c r="K32" i="30"/>
  <c r="L32" i="30"/>
  <c r="M32" i="30"/>
  <c r="M12" i="30"/>
  <c r="L12" i="30"/>
  <c r="K12" i="30"/>
  <c r="H22" i="34"/>
  <c r="I22" i="34" s="1"/>
  <c r="H21" i="34"/>
  <c r="I21" i="34" s="1"/>
  <c r="G29" i="22"/>
  <c r="K55" i="16" l="1"/>
  <c r="K54" i="16"/>
  <c r="M54" i="16"/>
  <c r="I11" i="7" l="1"/>
  <c r="G32" i="19" l="1"/>
  <c r="F10" i="4" l="1"/>
  <c r="F10" i="8"/>
  <c r="C12" i="21" l="1"/>
  <c r="C12" i="18"/>
  <c r="N31" i="30" l="1"/>
  <c r="N30" i="30"/>
  <c r="F10" i="7" l="1"/>
  <c r="G42" i="34"/>
  <c r="K42" i="34" s="1"/>
  <c r="M42" i="34" s="1"/>
  <c r="G41" i="34"/>
  <c r="K41" i="34" s="1"/>
  <c r="M41" i="34" s="1"/>
  <c r="G40" i="34"/>
  <c r="K40" i="34" s="1"/>
  <c r="M40" i="34" s="1"/>
  <c r="G39" i="34"/>
  <c r="K39" i="34" s="1"/>
  <c r="M39" i="34" s="1"/>
  <c r="G38" i="34"/>
  <c r="K38" i="34" s="1"/>
  <c r="M38" i="34" s="1"/>
  <c r="G37" i="34"/>
  <c r="K37" i="34" s="1"/>
  <c r="M37" i="34" s="1"/>
  <c r="G36" i="34"/>
  <c r="K36" i="34" s="1"/>
  <c r="M36" i="34" s="1"/>
  <c r="G35" i="34"/>
  <c r="K35" i="34" s="1"/>
  <c r="M35" i="34" s="1"/>
  <c r="G34" i="34"/>
  <c r="K34" i="34" s="1"/>
  <c r="M34" i="34" s="1"/>
  <c r="G33" i="34"/>
  <c r="K33" i="34" s="1"/>
  <c r="M33" i="34" s="1"/>
  <c r="H20" i="34"/>
  <c r="I20" i="34" s="1"/>
  <c r="H19" i="34"/>
  <c r="I19" i="34" s="1"/>
  <c r="H18" i="34"/>
  <c r="I18" i="34" s="1"/>
  <c r="H17" i="34"/>
  <c r="I17" i="34" s="1"/>
  <c r="H16" i="34"/>
  <c r="I16" i="34" s="1"/>
  <c r="H15" i="34"/>
  <c r="I15" i="34" s="1"/>
  <c r="I14" i="34"/>
  <c r="E13" i="34"/>
  <c r="D13" i="34"/>
  <c r="H12" i="34"/>
  <c r="I12" i="34" s="1"/>
  <c r="H11" i="34"/>
  <c r="I11" i="34" s="1"/>
  <c r="H10" i="34"/>
  <c r="G34" i="33"/>
  <c r="K34" i="33" s="1"/>
  <c r="M34" i="33" s="1"/>
  <c r="G33" i="33"/>
  <c r="K33" i="33" s="1"/>
  <c r="M33" i="33" s="1"/>
  <c r="G32" i="33"/>
  <c r="K32" i="33" s="1"/>
  <c r="M32" i="33" s="1"/>
  <c r="G31" i="33"/>
  <c r="K31" i="33" s="1"/>
  <c r="M31" i="33" s="1"/>
  <c r="G30" i="33"/>
  <c r="K30" i="33" s="1"/>
  <c r="M30" i="33" s="1"/>
  <c r="G29" i="33"/>
  <c r="K29" i="33" s="1"/>
  <c r="M29" i="33" s="1"/>
  <c r="H19" i="33"/>
  <c r="I19" i="33" s="1"/>
  <c r="H18" i="33"/>
  <c r="I18" i="33" s="1"/>
  <c r="H17" i="33"/>
  <c r="H16" i="33"/>
  <c r="I16" i="33" s="1"/>
  <c r="H15" i="33"/>
  <c r="I15" i="33" s="1"/>
  <c r="I14" i="33"/>
  <c r="E13" i="33"/>
  <c r="D13" i="33"/>
  <c r="H12" i="33"/>
  <c r="I12" i="33" s="1"/>
  <c r="H11" i="33"/>
  <c r="I11" i="33" s="1"/>
  <c r="H10" i="33"/>
  <c r="H13" i="33" l="1"/>
  <c r="I13" i="33" s="1"/>
  <c r="M43" i="34"/>
  <c r="I17" i="33"/>
  <c r="I10" i="34"/>
  <c r="H13" i="34"/>
  <c r="I13" i="34" s="1"/>
  <c r="I10" i="33"/>
  <c r="M35" i="33"/>
  <c r="I20" i="33" l="1"/>
  <c r="G30" i="30" s="1"/>
  <c r="H20" i="33"/>
  <c r="I23" i="34"/>
  <c r="H23" i="34"/>
  <c r="N12" i="30"/>
  <c r="N32" i="30"/>
  <c r="N13" i="30"/>
  <c r="N21" i="30"/>
  <c r="N27" i="30"/>
  <c r="N28" i="30"/>
  <c r="N29" i="30"/>
  <c r="N18" i="30"/>
  <c r="E13" i="8" l="1"/>
  <c r="G32" i="32" l="1"/>
  <c r="K32" i="32" s="1"/>
  <c r="M32" i="32" s="1"/>
  <c r="K35" i="32"/>
  <c r="M35" i="32" s="1"/>
  <c r="G35" i="32"/>
  <c r="G34" i="32"/>
  <c r="K34" i="32" s="1"/>
  <c r="M34" i="32" s="1"/>
  <c r="K33" i="32"/>
  <c r="M33" i="32" s="1"/>
  <c r="G33" i="32"/>
  <c r="G31" i="32"/>
  <c r="K31" i="32" s="1"/>
  <c r="M31" i="32" s="1"/>
  <c r="G30" i="32"/>
  <c r="K30" i="32" s="1"/>
  <c r="M30" i="32" s="1"/>
  <c r="K29" i="32"/>
  <c r="M29" i="32" s="1"/>
  <c r="G29" i="32"/>
  <c r="K28" i="32"/>
  <c r="M28" i="32" s="1"/>
  <c r="G28" i="32"/>
  <c r="H17" i="32"/>
  <c r="I17" i="32" s="1"/>
  <c r="H16" i="32"/>
  <c r="I16" i="32" s="1"/>
  <c r="H15" i="32"/>
  <c r="I14" i="32"/>
  <c r="E13" i="32"/>
  <c r="D13" i="32"/>
  <c r="H12" i="32"/>
  <c r="I12" i="32" s="1"/>
  <c r="H11" i="32"/>
  <c r="I11" i="32" s="1"/>
  <c r="H10" i="32"/>
  <c r="I10" i="32" s="1"/>
  <c r="I15" i="32" l="1"/>
  <c r="H13" i="32"/>
  <c r="M36" i="32"/>
  <c r="D13" i="6"/>
  <c r="H18" i="32" l="1"/>
  <c r="I13" i="32"/>
  <c r="I18" i="32" s="1"/>
  <c r="D13" i="8"/>
  <c r="I14" i="14" l="1"/>
  <c r="I14" i="23"/>
  <c r="H29" i="22"/>
  <c r="I14" i="22"/>
  <c r="I14" i="21"/>
  <c r="I14" i="20"/>
  <c r="I16" i="19"/>
  <c r="I14" i="18"/>
  <c r="I14" i="25"/>
  <c r="I14" i="16"/>
  <c r="I14" i="15"/>
  <c r="I14" i="8"/>
  <c r="I14" i="24"/>
  <c r="I14" i="7"/>
  <c r="I14" i="6"/>
  <c r="I14" i="5"/>
  <c r="I14" i="4"/>
  <c r="N14" i="30" l="1"/>
  <c r="M10" i="30"/>
  <c r="G13" i="30"/>
  <c r="N17" i="30"/>
  <c r="G17" i="30"/>
  <c r="N16" i="30"/>
  <c r="N15" i="30"/>
  <c r="J9" i="30"/>
  <c r="K9" i="30" s="1"/>
  <c r="C9" i="30"/>
  <c r="D9" i="30" s="1"/>
  <c r="G29" i="30" l="1"/>
  <c r="G40" i="4" l="1"/>
  <c r="K40" i="4" s="1"/>
  <c r="M40" i="4" s="1"/>
  <c r="K39" i="4"/>
  <c r="M39" i="4" s="1"/>
  <c r="G39" i="4"/>
  <c r="G38" i="4"/>
  <c r="K38" i="4" s="1"/>
  <c r="M38" i="4" s="1"/>
  <c r="I9" i="1" l="1"/>
  <c r="J9" i="1" s="1"/>
  <c r="J10" i="1"/>
  <c r="K10" i="1"/>
  <c r="L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F16" i="1"/>
  <c r="F19" i="1"/>
  <c r="M10" i="1" l="1"/>
  <c r="H18" i="19" l="1"/>
  <c r="H19" i="19"/>
  <c r="I19" i="19" s="1"/>
  <c r="H17" i="19"/>
  <c r="I17" i="19" s="1"/>
  <c r="H15" i="19" l="1"/>
  <c r="I15" i="19" s="1"/>
  <c r="I18" i="19"/>
  <c r="G34" i="18"/>
  <c r="K34" i="18" s="1"/>
  <c r="M34" i="18" s="1"/>
  <c r="E13" i="18"/>
  <c r="D13" i="18"/>
  <c r="H15" i="18"/>
  <c r="I15" i="18" s="1"/>
  <c r="H16" i="18"/>
  <c r="I16" i="18" s="1"/>
  <c r="G55" i="16"/>
  <c r="M55" i="16" s="1"/>
  <c r="G54" i="16"/>
  <c r="G56" i="16"/>
  <c r="K56" i="16" s="1"/>
  <c r="M56" i="16" s="1"/>
  <c r="G57" i="16"/>
  <c r="K57" i="16" s="1"/>
  <c r="M57" i="16" s="1"/>
  <c r="G49" i="15"/>
  <c r="K49" i="15" s="1"/>
  <c r="M49" i="15" s="1"/>
  <c r="G48" i="15"/>
  <c r="K48" i="15" s="1"/>
  <c r="M48" i="15" s="1"/>
  <c r="G51" i="15"/>
  <c r="K51" i="15" s="1"/>
  <c r="M51" i="15" s="1"/>
  <c r="G50" i="15"/>
  <c r="K50" i="15" s="1"/>
  <c r="M50" i="15" s="1"/>
  <c r="G29" i="14" l="1"/>
  <c r="G29" i="7" l="1"/>
  <c r="K29" i="7" s="1"/>
  <c r="M29" i="7" s="1"/>
  <c r="H22" i="4" l="1"/>
  <c r="I22" i="4" s="1"/>
  <c r="H21" i="4"/>
  <c r="I21" i="4" s="1"/>
  <c r="H20" i="4"/>
  <c r="I20" i="4" s="1"/>
  <c r="H19" i="4"/>
  <c r="I19" i="4" s="1"/>
  <c r="H18" i="4"/>
  <c r="I18" i="4" s="1"/>
  <c r="H17" i="8" l="1"/>
  <c r="I17" i="8" s="1"/>
  <c r="H18" i="8"/>
  <c r="I18" i="8" s="1"/>
  <c r="H19" i="8"/>
  <c r="I19" i="8" s="1"/>
  <c r="H20" i="8"/>
  <c r="I20" i="8" s="1"/>
  <c r="G32" i="20" l="1"/>
  <c r="K32" i="20" s="1"/>
  <c r="M32" i="20" s="1"/>
  <c r="G38" i="8" l="1"/>
  <c r="K38" i="8" s="1"/>
  <c r="M38" i="8" s="1"/>
  <c r="G37" i="8"/>
  <c r="K37" i="8" s="1"/>
  <c r="M37" i="8" s="1"/>
  <c r="G36" i="8"/>
  <c r="K36" i="8" s="1"/>
  <c r="M36" i="8" s="1"/>
  <c r="G35" i="8"/>
  <c r="K35" i="8" s="1"/>
  <c r="M35" i="8" s="1"/>
  <c r="G32" i="8"/>
  <c r="K32" i="8" s="1"/>
  <c r="M32" i="8" s="1"/>
  <c r="G34" i="8"/>
  <c r="K34" i="8" s="1"/>
  <c r="M34" i="8" s="1"/>
  <c r="K32" i="19" l="1"/>
  <c r="M32" i="19" s="1"/>
  <c r="H23" i="6" l="1"/>
  <c r="I23" i="6" s="1"/>
  <c r="H22" i="6"/>
  <c r="I22" i="6" s="1"/>
  <c r="H21" i="6"/>
  <c r="I21" i="6" s="1"/>
  <c r="E18" i="6"/>
  <c r="E13" i="6" s="1"/>
  <c r="H19" i="6"/>
  <c r="I19" i="6" s="1"/>
  <c r="H16" i="14" l="1"/>
  <c r="I16" i="14" s="1"/>
  <c r="H16" i="13"/>
  <c r="I16" i="13" s="1"/>
  <c r="F27" i="28" l="1"/>
  <c r="F17" i="28"/>
  <c r="M15" i="28"/>
  <c r="M17" i="28"/>
  <c r="M18" i="28"/>
  <c r="M27" i="28"/>
  <c r="G19" i="28" l="1"/>
  <c r="H19" i="28"/>
  <c r="H11" i="28" s="1"/>
  <c r="I19" i="28"/>
  <c r="K19" i="28"/>
  <c r="K11" i="28" s="1"/>
  <c r="L19" i="28"/>
  <c r="L11" i="28" s="1"/>
  <c r="D19" i="28"/>
  <c r="D11" i="28" s="1"/>
  <c r="E19" i="28"/>
  <c r="E11" i="28" s="1"/>
  <c r="N17" i="28"/>
  <c r="N27" i="28"/>
  <c r="I11" i="28" l="1"/>
  <c r="O14" i="28"/>
  <c r="P14" i="28"/>
  <c r="O15" i="28"/>
  <c r="P15" i="28"/>
  <c r="O16" i="28"/>
  <c r="P16" i="28"/>
  <c r="O17" i="28"/>
  <c r="P17" i="28"/>
  <c r="R17" i="28" s="1"/>
  <c r="O18" i="28"/>
  <c r="P18" i="28"/>
  <c r="O20" i="28"/>
  <c r="P20" i="28"/>
  <c r="O21" i="28"/>
  <c r="P21" i="28"/>
  <c r="O22" i="28"/>
  <c r="P22" i="28"/>
  <c r="O23" i="28"/>
  <c r="P23" i="28"/>
  <c r="O24" i="28"/>
  <c r="P24" i="28"/>
  <c r="O25" i="28"/>
  <c r="P25" i="28"/>
  <c r="O26" i="28"/>
  <c r="P26" i="28"/>
  <c r="O27" i="28"/>
  <c r="P27" i="28"/>
  <c r="R27" i="28" s="1"/>
  <c r="O28" i="28"/>
  <c r="P28" i="28"/>
  <c r="O29" i="28"/>
  <c r="P29" i="28"/>
  <c r="O30" i="28"/>
  <c r="P30" i="28"/>
  <c r="O31" i="28"/>
  <c r="P31" i="28"/>
  <c r="O32" i="28"/>
  <c r="P32" i="28"/>
  <c r="O33" i="28"/>
  <c r="P33" i="28"/>
  <c r="O34" i="28"/>
  <c r="P34" i="28"/>
  <c r="O35" i="28"/>
  <c r="P35" i="28"/>
  <c r="O36" i="28"/>
  <c r="P36" i="28"/>
  <c r="P13" i="28"/>
  <c r="O13" i="28"/>
  <c r="B10" i="28"/>
  <c r="C10" i="28" s="1"/>
  <c r="J10" i="28" s="1"/>
  <c r="N10" i="28" s="1"/>
  <c r="G35" i="16"/>
  <c r="H35" i="16" s="1"/>
  <c r="G34" i="16"/>
  <c r="H34" i="16" s="1"/>
  <c r="G33" i="16"/>
  <c r="H33" i="16" s="1"/>
  <c r="G32" i="16"/>
  <c r="H32" i="16" s="1"/>
  <c r="G50" i="5"/>
  <c r="K50" i="5" s="1"/>
  <c r="M50" i="5" s="1"/>
  <c r="G35" i="5"/>
  <c r="H35" i="5" s="1"/>
  <c r="G34" i="5"/>
  <c r="H34" i="5" s="1"/>
  <c r="G33" i="5"/>
  <c r="H33" i="5" s="1"/>
  <c r="G32" i="5"/>
  <c r="H32" i="5" s="1"/>
  <c r="G34" i="7"/>
  <c r="K34" i="7" s="1"/>
  <c r="M34" i="7" s="1"/>
  <c r="G33" i="7"/>
  <c r="K33" i="7" s="1"/>
  <c r="M33" i="7" s="1"/>
  <c r="G32" i="7"/>
  <c r="K32" i="7" s="1"/>
  <c r="M32" i="7" s="1"/>
  <c r="G31" i="7"/>
  <c r="K31" i="7" s="1"/>
  <c r="M31" i="7" s="1"/>
  <c r="G30" i="7"/>
  <c r="K30" i="7" s="1"/>
  <c r="M30" i="7" s="1"/>
  <c r="G54" i="5"/>
  <c r="K54" i="5" s="1"/>
  <c r="M54" i="5" s="1"/>
  <c r="G53" i="5"/>
  <c r="K53" i="5" s="1"/>
  <c r="M53" i="5" s="1"/>
  <c r="G52" i="5"/>
  <c r="K52" i="5" s="1"/>
  <c r="M52" i="5" s="1"/>
  <c r="G51" i="5"/>
  <c r="K51" i="5" s="1"/>
  <c r="M51" i="5" s="1"/>
  <c r="G49" i="5"/>
  <c r="K49" i="5" s="1"/>
  <c r="M49" i="5" s="1"/>
  <c r="P19" i="28" l="1"/>
  <c r="P11" i="28" s="1"/>
  <c r="O19" i="28"/>
  <c r="O11" i="28" s="1"/>
  <c r="G36" i="5"/>
  <c r="G36" i="16"/>
  <c r="H36" i="16"/>
  <c r="H36" i="5"/>
  <c r="M35" i="7"/>
  <c r="M55" i="5"/>
  <c r="G32" i="22"/>
  <c r="H32" i="22" s="1"/>
  <c r="G31" i="22"/>
  <c r="H31" i="22" s="1"/>
  <c r="G30" i="22"/>
  <c r="H30" i="22" s="1"/>
  <c r="G29" i="28" l="1"/>
  <c r="G33" i="22"/>
  <c r="G14" i="28"/>
  <c r="D13" i="1"/>
  <c r="J16" i="28"/>
  <c r="M16" i="28" s="1"/>
  <c r="E15" i="1"/>
  <c r="E13" i="1"/>
  <c r="J14" i="28"/>
  <c r="D21" i="1"/>
  <c r="H33" i="22"/>
  <c r="G53" i="16"/>
  <c r="G52" i="16"/>
  <c r="G51" i="16"/>
  <c r="K51" i="16" s="1"/>
  <c r="M51" i="16" s="1"/>
  <c r="G50" i="16"/>
  <c r="K50" i="16" s="1"/>
  <c r="M50" i="16" s="1"/>
  <c r="E13" i="12"/>
  <c r="H19" i="12"/>
  <c r="I19" i="12" s="1"/>
  <c r="H18" i="10"/>
  <c r="I18" i="10" s="1"/>
  <c r="G39" i="9"/>
  <c r="K39" i="9" s="1"/>
  <c r="M39" i="9" s="1"/>
  <c r="G38" i="9"/>
  <c r="K38" i="9" s="1"/>
  <c r="M38" i="9" s="1"/>
  <c r="G37" i="9"/>
  <c r="K37" i="9" s="1"/>
  <c r="M37" i="9" s="1"/>
  <c r="G36" i="9"/>
  <c r="K36" i="9" s="1"/>
  <c r="M36" i="9" s="1"/>
  <c r="G35" i="9"/>
  <c r="K35" i="9" s="1"/>
  <c r="M35" i="9" s="1"/>
  <c r="G34" i="9"/>
  <c r="K34" i="9" s="1"/>
  <c r="M34" i="9" s="1"/>
  <c r="E21" i="9"/>
  <c r="D21" i="9"/>
  <c r="H21" i="8"/>
  <c r="I21" i="8" s="1"/>
  <c r="K53" i="16" l="1"/>
  <c r="M53" i="16" s="1"/>
  <c r="K52" i="16"/>
  <c r="M52" i="16" s="1"/>
  <c r="H21" i="9"/>
  <c r="I21" i="9" s="1"/>
  <c r="D27" i="1"/>
  <c r="G35" i="28"/>
  <c r="M14" i="28"/>
  <c r="M40" i="9"/>
  <c r="H18" i="6"/>
  <c r="I18" i="6" s="1"/>
  <c r="D13" i="20"/>
  <c r="I14" i="13"/>
  <c r="I14" i="12"/>
  <c r="I14" i="11"/>
  <c r="I14" i="10"/>
  <c r="I14" i="9"/>
  <c r="G52" i="21"/>
  <c r="K52" i="21" s="1"/>
  <c r="M52" i="21" s="1"/>
  <c r="G51" i="21"/>
  <c r="K51" i="21" s="1"/>
  <c r="M51" i="21" s="1"/>
  <c r="G50" i="21"/>
  <c r="K50" i="21" s="1"/>
  <c r="M50" i="21" s="1"/>
  <c r="G49" i="21"/>
  <c r="K49" i="21" s="1"/>
  <c r="M49" i="21" s="1"/>
  <c r="G48" i="21"/>
  <c r="K48" i="21" s="1"/>
  <c r="M48" i="21" s="1"/>
  <c r="G34" i="21"/>
  <c r="H34" i="21" s="1"/>
  <c r="G33" i="21"/>
  <c r="H33" i="21" s="1"/>
  <c r="G32" i="21"/>
  <c r="H32" i="21" s="1"/>
  <c r="G31" i="21"/>
  <c r="H31" i="21" s="1"/>
  <c r="H18" i="21"/>
  <c r="I18" i="21" s="1"/>
  <c r="H17" i="21"/>
  <c r="I17" i="21" s="1"/>
  <c r="H16" i="21"/>
  <c r="I16" i="21" s="1"/>
  <c r="H15" i="21"/>
  <c r="I15" i="21" s="1"/>
  <c r="E13" i="21"/>
  <c r="D13" i="21"/>
  <c r="H12" i="21"/>
  <c r="I12" i="21" s="1"/>
  <c r="H11" i="21"/>
  <c r="I11" i="21" s="1"/>
  <c r="H10" i="21"/>
  <c r="I10" i="21" s="1"/>
  <c r="H10" i="20"/>
  <c r="I10" i="20" s="1"/>
  <c r="H11" i="20"/>
  <c r="I11" i="20" s="1"/>
  <c r="H12" i="20"/>
  <c r="I12" i="20" s="1"/>
  <c r="H16" i="20"/>
  <c r="I16" i="20" s="1"/>
  <c r="H17" i="20"/>
  <c r="I17" i="20" s="1"/>
  <c r="H18" i="20"/>
  <c r="I18" i="20" s="1"/>
  <c r="G33" i="20"/>
  <c r="K33" i="20" s="1"/>
  <c r="M33" i="20" s="1"/>
  <c r="G30" i="20"/>
  <c r="K30" i="20" s="1"/>
  <c r="M30" i="20" s="1"/>
  <c r="G34" i="20"/>
  <c r="K34" i="20" s="1"/>
  <c r="M34" i="20" s="1"/>
  <c r="G31" i="20"/>
  <c r="K31" i="20" s="1"/>
  <c r="M31" i="20" s="1"/>
  <c r="G35" i="20"/>
  <c r="K35" i="20" s="1"/>
  <c r="M35" i="20" s="1"/>
  <c r="G36" i="20"/>
  <c r="K36" i="20" s="1"/>
  <c r="M36" i="20" s="1"/>
  <c r="H16" i="25"/>
  <c r="I16" i="25" s="1"/>
  <c r="H17" i="25"/>
  <c r="I17" i="25" s="1"/>
  <c r="H18" i="25"/>
  <c r="I18" i="25" s="1"/>
  <c r="E13" i="25"/>
  <c r="H20" i="16"/>
  <c r="I20" i="16" s="1"/>
  <c r="H19" i="16"/>
  <c r="I19" i="16" s="1"/>
  <c r="H18" i="16"/>
  <c r="I18" i="16" s="1"/>
  <c r="H17" i="16"/>
  <c r="I17" i="16" s="1"/>
  <c r="H16" i="16"/>
  <c r="I16" i="16" s="1"/>
  <c r="H15" i="16"/>
  <c r="I15" i="16" s="1"/>
  <c r="E13" i="16"/>
  <c r="D13" i="16"/>
  <c r="H12" i="16"/>
  <c r="I12" i="16" s="1"/>
  <c r="H11" i="16"/>
  <c r="I11" i="16" s="1"/>
  <c r="G55" i="15"/>
  <c r="K55" i="15" s="1"/>
  <c r="M55" i="15" s="1"/>
  <c r="G54" i="15"/>
  <c r="K54" i="15" s="1"/>
  <c r="M54" i="15" s="1"/>
  <c r="G53" i="15"/>
  <c r="K53" i="15" s="1"/>
  <c r="M53" i="15" s="1"/>
  <c r="G52" i="15"/>
  <c r="K52" i="15" s="1"/>
  <c r="M52" i="15" s="1"/>
  <c r="G47" i="15"/>
  <c r="K47" i="15" s="1"/>
  <c r="M47" i="15" s="1"/>
  <c r="G46" i="15"/>
  <c r="K46" i="15" s="1"/>
  <c r="M46" i="15" s="1"/>
  <c r="G32" i="15"/>
  <c r="H32" i="15" s="1"/>
  <c r="G31" i="15"/>
  <c r="H31" i="15" s="1"/>
  <c r="G30" i="15"/>
  <c r="H30" i="15" s="1"/>
  <c r="G29" i="15"/>
  <c r="H29" i="15" s="1"/>
  <c r="H18" i="15"/>
  <c r="I18" i="15" s="1"/>
  <c r="H17" i="15"/>
  <c r="I17" i="15" s="1"/>
  <c r="H16" i="15"/>
  <c r="I16" i="15" s="1"/>
  <c r="H15" i="15"/>
  <c r="I15" i="15" s="1"/>
  <c r="E13" i="15"/>
  <c r="D13" i="15"/>
  <c r="H12" i="15"/>
  <c r="I12" i="15" s="1"/>
  <c r="H11" i="15"/>
  <c r="I11" i="15" s="1"/>
  <c r="H10" i="15"/>
  <c r="I10" i="15" s="1"/>
  <c r="G33" i="14"/>
  <c r="K33" i="14" s="1"/>
  <c r="M33" i="14" s="1"/>
  <c r="G32" i="14"/>
  <c r="K32" i="14" s="1"/>
  <c r="M32" i="14" s="1"/>
  <c r="G31" i="14"/>
  <c r="K31" i="14" s="1"/>
  <c r="M31" i="14" s="1"/>
  <c r="G30" i="14"/>
  <c r="K30" i="14" s="1"/>
  <c r="M30" i="14" s="1"/>
  <c r="K29" i="14"/>
  <c r="M29" i="14" s="1"/>
  <c r="G28" i="14"/>
  <c r="K28" i="14" s="1"/>
  <c r="M28" i="14" s="1"/>
  <c r="H17" i="14"/>
  <c r="I17" i="14" s="1"/>
  <c r="H15" i="14"/>
  <c r="I15" i="14" s="1"/>
  <c r="E13" i="14"/>
  <c r="D13" i="14"/>
  <c r="H12" i="14"/>
  <c r="I12" i="14" s="1"/>
  <c r="H11" i="14"/>
  <c r="I11" i="14" s="1"/>
  <c r="H10" i="14"/>
  <c r="I10" i="14" s="1"/>
  <c r="G37" i="13"/>
  <c r="K37" i="13" s="1"/>
  <c r="M37" i="13" s="1"/>
  <c r="G36" i="13"/>
  <c r="K36" i="13" s="1"/>
  <c r="M36" i="13" s="1"/>
  <c r="G35" i="13"/>
  <c r="K35" i="13" s="1"/>
  <c r="M35" i="13" s="1"/>
  <c r="G34" i="13"/>
  <c r="K34" i="13" s="1"/>
  <c r="M34" i="13" s="1"/>
  <c r="G33" i="13"/>
  <c r="K33" i="13" s="1"/>
  <c r="M33" i="13" s="1"/>
  <c r="G32" i="13"/>
  <c r="K32" i="13" s="1"/>
  <c r="M32" i="13" s="1"/>
  <c r="H21" i="13"/>
  <c r="I21" i="13" s="1"/>
  <c r="H20" i="13"/>
  <c r="I20" i="13" s="1"/>
  <c r="H19" i="13"/>
  <c r="I19" i="13" s="1"/>
  <c r="H18" i="13"/>
  <c r="I18" i="13" s="1"/>
  <c r="H17" i="13"/>
  <c r="I17" i="13" s="1"/>
  <c r="H15" i="13"/>
  <c r="I15" i="13" s="1"/>
  <c r="E13" i="13"/>
  <c r="D13" i="13"/>
  <c r="H12" i="13"/>
  <c r="I12" i="13" s="1"/>
  <c r="H11" i="13"/>
  <c r="I11" i="13" s="1"/>
  <c r="H10" i="13"/>
  <c r="I10" i="13" s="1"/>
  <c r="G35" i="23"/>
  <c r="K35" i="23" s="1"/>
  <c r="M35" i="23" s="1"/>
  <c r="G34" i="23"/>
  <c r="K34" i="23" s="1"/>
  <c r="M34" i="23" s="1"/>
  <c r="G33" i="23"/>
  <c r="K33" i="23" s="1"/>
  <c r="M33" i="23" s="1"/>
  <c r="G32" i="23"/>
  <c r="K32" i="23" s="1"/>
  <c r="M32" i="23" s="1"/>
  <c r="G31" i="23"/>
  <c r="K31" i="23" s="1"/>
  <c r="M31" i="23" s="1"/>
  <c r="G30" i="23"/>
  <c r="K30" i="23" s="1"/>
  <c r="M30" i="23" s="1"/>
  <c r="G29" i="23"/>
  <c r="K29" i="23" s="1"/>
  <c r="M29" i="23" s="1"/>
  <c r="H18" i="23"/>
  <c r="I18" i="23" s="1"/>
  <c r="H17" i="23"/>
  <c r="I17" i="23" s="1"/>
  <c r="H16" i="23"/>
  <c r="I16" i="23" s="1"/>
  <c r="H15" i="23"/>
  <c r="E13" i="23"/>
  <c r="D13" i="23"/>
  <c r="H12" i="23"/>
  <c r="H11" i="23"/>
  <c r="I11" i="23" s="1"/>
  <c r="H10" i="23"/>
  <c r="I10" i="23" s="1"/>
  <c r="G54" i="22"/>
  <c r="K54" i="22" s="1"/>
  <c r="M54" i="22" s="1"/>
  <c r="G53" i="22"/>
  <c r="K53" i="22" s="1"/>
  <c r="M53" i="22" s="1"/>
  <c r="G52" i="22"/>
  <c r="K52" i="22" s="1"/>
  <c r="M52" i="22" s="1"/>
  <c r="G51" i="22"/>
  <c r="K51" i="22" s="1"/>
  <c r="M51" i="22" s="1"/>
  <c r="G50" i="22"/>
  <c r="K50" i="22" s="1"/>
  <c r="M50" i="22" s="1"/>
  <c r="G49" i="22"/>
  <c r="K49" i="22" s="1"/>
  <c r="M49" i="22" s="1"/>
  <c r="G48" i="22"/>
  <c r="K48" i="22" s="1"/>
  <c r="M48" i="22" s="1"/>
  <c r="H16" i="22"/>
  <c r="I16" i="22" s="1"/>
  <c r="H15" i="22"/>
  <c r="I15" i="22" s="1"/>
  <c r="E13" i="22"/>
  <c r="D13" i="22"/>
  <c r="H12" i="22"/>
  <c r="I12" i="22" s="1"/>
  <c r="H11" i="22"/>
  <c r="I11" i="22" s="1"/>
  <c r="H10" i="22"/>
  <c r="I10" i="22" s="1"/>
  <c r="G39" i="19"/>
  <c r="K39" i="19" s="1"/>
  <c r="M39" i="19" s="1"/>
  <c r="G38" i="19"/>
  <c r="K38" i="19" s="1"/>
  <c r="M38" i="19" s="1"/>
  <c r="G37" i="19"/>
  <c r="K37" i="19" s="1"/>
  <c r="M37" i="19" s="1"/>
  <c r="G36" i="19"/>
  <c r="K36" i="19" s="1"/>
  <c r="M36" i="19" s="1"/>
  <c r="G35" i="19"/>
  <c r="K35" i="19" s="1"/>
  <c r="M35" i="19" s="1"/>
  <c r="G34" i="19"/>
  <c r="K34" i="19" s="1"/>
  <c r="M34" i="19" s="1"/>
  <c r="G33" i="19"/>
  <c r="K33" i="19" s="1"/>
  <c r="M33" i="19" s="1"/>
  <c r="E15" i="19"/>
  <c r="D15" i="19"/>
  <c r="H14" i="19"/>
  <c r="H13" i="19"/>
  <c r="I13" i="19" s="1"/>
  <c r="H12" i="19"/>
  <c r="I12" i="19" s="1"/>
  <c r="G34" i="11"/>
  <c r="K34" i="11" s="1"/>
  <c r="M34" i="11" s="1"/>
  <c r="G33" i="11"/>
  <c r="K33" i="11" s="1"/>
  <c r="M33" i="11" s="1"/>
  <c r="G32" i="11"/>
  <c r="K32" i="11" s="1"/>
  <c r="M32" i="11" s="1"/>
  <c r="G31" i="11"/>
  <c r="K31" i="11" s="1"/>
  <c r="M31" i="11" s="1"/>
  <c r="G30" i="11"/>
  <c r="K30" i="11" s="1"/>
  <c r="M30" i="11" s="1"/>
  <c r="G29" i="11"/>
  <c r="K29" i="11" s="1"/>
  <c r="M29" i="11" s="1"/>
  <c r="H18" i="11"/>
  <c r="I18" i="11" s="1"/>
  <c r="H17" i="11"/>
  <c r="I17" i="11" s="1"/>
  <c r="H16" i="11"/>
  <c r="I16" i="11" s="1"/>
  <c r="H15" i="11"/>
  <c r="I15" i="11" s="1"/>
  <c r="E13" i="11"/>
  <c r="D13" i="11"/>
  <c r="H12" i="11"/>
  <c r="I12" i="11" s="1"/>
  <c r="H11" i="11"/>
  <c r="I11" i="11" s="1"/>
  <c r="H10" i="11"/>
  <c r="I10" i="11" s="1"/>
  <c r="H22" i="9"/>
  <c r="I22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E13" i="9"/>
  <c r="D13" i="9"/>
  <c r="H12" i="9"/>
  <c r="I12" i="9" s="1"/>
  <c r="H11" i="9"/>
  <c r="I11" i="9" s="1"/>
  <c r="H10" i="9"/>
  <c r="I10" i="9" s="1"/>
  <c r="G33" i="8"/>
  <c r="K33" i="8" s="1"/>
  <c r="M33" i="8" s="1"/>
  <c r="M39" i="8" s="1"/>
  <c r="H16" i="8"/>
  <c r="I16" i="8" s="1"/>
  <c r="H15" i="8"/>
  <c r="I15" i="8" s="1"/>
  <c r="H12" i="8"/>
  <c r="I12" i="8" s="1"/>
  <c r="H11" i="8"/>
  <c r="I11" i="8" s="1"/>
  <c r="H10" i="8"/>
  <c r="I10" i="8" s="1"/>
  <c r="G29" i="18"/>
  <c r="K29" i="18" s="1"/>
  <c r="M29" i="18" s="1"/>
  <c r="D13" i="12"/>
  <c r="H24" i="6"/>
  <c r="I24" i="6" s="1"/>
  <c r="M32" i="18"/>
  <c r="H15" i="12"/>
  <c r="H16" i="12"/>
  <c r="I16" i="12" s="1"/>
  <c r="H17" i="12"/>
  <c r="I17" i="12" s="1"/>
  <c r="H18" i="12"/>
  <c r="I18" i="12" s="1"/>
  <c r="H11" i="12"/>
  <c r="I11" i="12" s="1"/>
  <c r="H12" i="12"/>
  <c r="I12" i="12" s="1"/>
  <c r="D13" i="25"/>
  <c r="G51" i="25"/>
  <c r="K51" i="25" s="1"/>
  <c r="M51" i="25" s="1"/>
  <c r="G52" i="25"/>
  <c r="K52" i="25" s="1"/>
  <c r="M52" i="25" s="1"/>
  <c r="H10" i="6"/>
  <c r="I10" i="6" s="1"/>
  <c r="B9" i="1"/>
  <c r="C9" i="1" s="1"/>
  <c r="G57" i="25"/>
  <c r="K57" i="25" s="1"/>
  <c r="M57" i="25" s="1"/>
  <c r="G56" i="25"/>
  <c r="K56" i="25" s="1"/>
  <c r="M56" i="25" s="1"/>
  <c r="G55" i="25"/>
  <c r="K55" i="25" s="1"/>
  <c r="M55" i="25" s="1"/>
  <c r="G54" i="25"/>
  <c r="K54" i="25" s="1"/>
  <c r="M54" i="25" s="1"/>
  <c r="G53" i="25"/>
  <c r="K53" i="25" s="1"/>
  <c r="M53" i="25" s="1"/>
  <c r="G37" i="25"/>
  <c r="H37" i="25" s="1"/>
  <c r="G36" i="25"/>
  <c r="H36" i="25" s="1"/>
  <c r="G35" i="25"/>
  <c r="H35" i="25" s="1"/>
  <c r="G34" i="25"/>
  <c r="H34" i="25" s="1"/>
  <c r="H20" i="25"/>
  <c r="I20" i="25" s="1"/>
  <c r="H19" i="25"/>
  <c r="I19" i="25" s="1"/>
  <c r="H15" i="25"/>
  <c r="I15" i="25" s="1"/>
  <c r="H12" i="25"/>
  <c r="I12" i="25" s="1"/>
  <c r="H11" i="25"/>
  <c r="I11" i="25" s="1"/>
  <c r="H10" i="25"/>
  <c r="I10" i="25" s="1"/>
  <c r="H18" i="24"/>
  <c r="I18" i="24" s="1"/>
  <c r="H17" i="24"/>
  <c r="I17" i="24" s="1"/>
  <c r="H16" i="24"/>
  <c r="I16" i="24" s="1"/>
  <c r="H15" i="24"/>
  <c r="I15" i="24" s="1"/>
  <c r="E13" i="24"/>
  <c r="H12" i="24"/>
  <c r="I12" i="24" s="1"/>
  <c r="H11" i="24"/>
  <c r="I11" i="24" s="1"/>
  <c r="H10" i="24"/>
  <c r="I10" i="24" s="1"/>
  <c r="G36" i="18"/>
  <c r="K36" i="18" s="1"/>
  <c r="M36" i="18" s="1"/>
  <c r="G35" i="18"/>
  <c r="K35" i="18" s="1"/>
  <c r="M35" i="18" s="1"/>
  <c r="G31" i="18"/>
  <c r="K31" i="18" s="1"/>
  <c r="M31" i="18" s="1"/>
  <c r="G33" i="18"/>
  <c r="K33" i="18" s="1"/>
  <c r="M33" i="18" s="1"/>
  <c r="G30" i="18"/>
  <c r="K30" i="18" s="1"/>
  <c r="M30" i="18" s="1"/>
  <c r="H17" i="18"/>
  <c r="H12" i="18"/>
  <c r="I12" i="18" s="1"/>
  <c r="H11" i="18"/>
  <c r="I11" i="18" s="1"/>
  <c r="H10" i="18"/>
  <c r="I10" i="18" s="1"/>
  <c r="G35" i="12"/>
  <c r="K35" i="12" s="1"/>
  <c r="G34" i="12"/>
  <c r="K34" i="12" s="1"/>
  <c r="M34" i="12" s="1"/>
  <c r="G33" i="12"/>
  <c r="K33" i="12" s="1"/>
  <c r="M33" i="12" s="1"/>
  <c r="G32" i="12"/>
  <c r="K32" i="12" s="1"/>
  <c r="M32" i="12" s="1"/>
  <c r="G31" i="12"/>
  <c r="K31" i="12" s="1"/>
  <c r="M31" i="12" s="1"/>
  <c r="G30" i="12"/>
  <c r="K30" i="12" s="1"/>
  <c r="M30" i="12" s="1"/>
  <c r="H10" i="12"/>
  <c r="I10" i="12" s="1"/>
  <c r="G35" i="10"/>
  <c r="K35" i="10" s="1"/>
  <c r="M35" i="10" s="1"/>
  <c r="G34" i="10"/>
  <c r="K34" i="10" s="1"/>
  <c r="M34" i="10" s="1"/>
  <c r="G33" i="10"/>
  <c r="K33" i="10" s="1"/>
  <c r="M33" i="10" s="1"/>
  <c r="G32" i="10"/>
  <c r="K32" i="10" s="1"/>
  <c r="M32" i="10" s="1"/>
  <c r="G31" i="10"/>
  <c r="K31" i="10" s="1"/>
  <c r="M31" i="10" s="1"/>
  <c r="G30" i="10"/>
  <c r="K30" i="10" s="1"/>
  <c r="M30" i="10" s="1"/>
  <c r="H19" i="10"/>
  <c r="I19" i="10" s="1"/>
  <c r="H17" i="10"/>
  <c r="I17" i="10" s="1"/>
  <c r="H16" i="10"/>
  <c r="I16" i="10" s="1"/>
  <c r="H15" i="10"/>
  <c r="I15" i="10" s="1"/>
  <c r="E13" i="10"/>
  <c r="D13" i="10"/>
  <c r="H12" i="10"/>
  <c r="I12" i="10" s="1"/>
  <c r="H11" i="10"/>
  <c r="I11" i="10" s="1"/>
  <c r="H10" i="10"/>
  <c r="I10" i="10" s="1"/>
  <c r="H19" i="7"/>
  <c r="I19" i="7" s="1"/>
  <c r="H18" i="7"/>
  <c r="I18" i="7" s="1"/>
  <c r="H17" i="7"/>
  <c r="I17" i="7" s="1"/>
  <c r="H16" i="7"/>
  <c r="I16" i="7" s="1"/>
  <c r="H15" i="7"/>
  <c r="I15" i="7" s="1"/>
  <c r="E13" i="7"/>
  <c r="D13" i="7"/>
  <c r="H12" i="7"/>
  <c r="I12" i="7" s="1"/>
  <c r="H11" i="7"/>
  <c r="H10" i="7"/>
  <c r="I10" i="7" s="1"/>
  <c r="F43" i="6"/>
  <c r="J43" i="6" s="1"/>
  <c r="L43" i="6" s="1"/>
  <c r="F42" i="6"/>
  <c r="J42" i="6" s="1"/>
  <c r="L42" i="6" s="1"/>
  <c r="F41" i="6"/>
  <c r="J41" i="6" s="1"/>
  <c r="L41" i="6" s="1"/>
  <c r="F40" i="6"/>
  <c r="J40" i="6" s="1"/>
  <c r="L40" i="6" s="1"/>
  <c r="F39" i="6"/>
  <c r="J39" i="6" s="1"/>
  <c r="L39" i="6" s="1"/>
  <c r="F38" i="6"/>
  <c r="J38" i="6" s="1"/>
  <c r="L38" i="6" s="1"/>
  <c r="J37" i="6"/>
  <c r="L37" i="6" s="1"/>
  <c r="F37" i="6"/>
  <c r="J36" i="6"/>
  <c r="L36" i="6" s="1"/>
  <c r="F36" i="6"/>
  <c r="H20" i="6"/>
  <c r="I20" i="6" s="1"/>
  <c r="H17" i="6"/>
  <c r="I17" i="6" s="1"/>
  <c r="H16" i="6"/>
  <c r="I16" i="6" s="1"/>
  <c r="H15" i="6"/>
  <c r="H12" i="6"/>
  <c r="I12" i="6" s="1"/>
  <c r="H11" i="6"/>
  <c r="I11" i="6" s="1"/>
  <c r="H18" i="5"/>
  <c r="I18" i="5" s="1"/>
  <c r="H17" i="5"/>
  <c r="I17" i="5" s="1"/>
  <c r="H16" i="5"/>
  <c r="I16" i="5" s="1"/>
  <c r="H15" i="5"/>
  <c r="I15" i="5" s="1"/>
  <c r="E13" i="5"/>
  <c r="D13" i="5"/>
  <c r="H12" i="5"/>
  <c r="I12" i="5" s="1"/>
  <c r="H11" i="5"/>
  <c r="I11" i="5" s="1"/>
  <c r="H10" i="5"/>
  <c r="I10" i="5" s="1"/>
  <c r="K41" i="4"/>
  <c r="M41" i="4" s="1"/>
  <c r="G41" i="4"/>
  <c r="G37" i="4"/>
  <c r="K37" i="4" s="1"/>
  <c r="G36" i="4"/>
  <c r="K36" i="4" s="1"/>
  <c r="M36" i="4" s="1"/>
  <c r="K35" i="4"/>
  <c r="M35" i="4" s="1"/>
  <c r="G35" i="4"/>
  <c r="K34" i="4"/>
  <c r="M34" i="4" s="1"/>
  <c r="G34" i="4"/>
  <c r="E23" i="4"/>
  <c r="H23" i="4" s="1"/>
  <c r="I23" i="4" s="1"/>
  <c r="E17" i="4"/>
  <c r="H17" i="4" s="1"/>
  <c r="I17" i="4" s="1"/>
  <c r="E16" i="4"/>
  <c r="H16" i="4" s="1"/>
  <c r="I16" i="4" s="1"/>
  <c r="E15" i="4"/>
  <c r="H15" i="4" s="1"/>
  <c r="I15" i="4" s="1"/>
  <c r="D13" i="4"/>
  <c r="H12" i="4"/>
  <c r="I12" i="4" s="1"/>
  <c r="H11" i="4"/>
  <c r="I11" i="4" s="1"/>
  <c r="H10" i="4"/>
  <c r="I10" i="4" s="1"/>
  <c r="M53" i="21" l="1"/>
  <c r="H33" i="15"/>
  <c r="L19" i="30" s="1"/>
  <c r="L10" i="30" s="1"/>
  <c r="M58" i="16"/>
  <c r="H13" i="6"/>
  <c r="I13" i="6" s="1"/>
  <c r="I25" i="6" s="1"/>
  <c r="G15" i="30" s="1"/>
  <c r="I15" i="6"/>
  <c r="H13" i="23"/>
  <c r="I13" i="23" s="1"/>
  <c r="I15" i="23"/>
  <c r="I12" i="23"/>
  <c r="I19" i="23" s="1"/>
  <c r="I14" i="19"/>
  <c r="I21" i="19" s="1"/>
  <c r="K23" i="30" s="1"/>
  <c r="N23" i="30" s="1"/>
  <c r="H13" i="8"/>
  <c r="I13" i="8" s="1"/>
  <c r="I22" i="8" s="1"/>
  <c r="E18" i="1"/>
  <c r="I17" i="18"/>
  <c r="H13" i="18"/>
  <c r="I13" i="18" s="1"/>
  <c r="M37" i="20"/>
  <c r="H13" i="13"/>
  <c r="I13" i="13" s="1"/>
  <c r="I22" i="13" s="1"/>
  <c r="C25" i="28" s="1"/>
  <c r="E13" i="20"/>
  <c r="H13" i="25"/>
  <c r="G38" i="25"/>
  <c r="H13" i="12"/>
  <c r="H20" i="12" s="1"/>
  <c r="H15" i="20"/>
  <c r="H13" i="4"/>
  <c r="H13" i="11"/>
  <c r="I13" i="11" s="1"/>
  <c r="I19" i="11" s="1"/>
  <c r="H13" i="15"/>
  <c r="I13" i="15" s="1"/>
  <c r="I19" i="15" s="1"/>
  <c r="H13" i="7"/>
  <c r="G33" i="15"/>
  <c r="M38" i="13"/>
  <c r="H13" i="14"/>
  <c r="I13" i="14" s="1"/>
  <c r="H13" i="10"/>
  <c r="H20" i="10" s="1"/>
  <c r="E13" i="4"/>
  <c r="M36" i="12"/>
  <c r="M37" i="18"/>
  <c r="M35" i="11"/>
  <c r="H13" i="24"/>
  <c r="H13" i="16"/>
  <c r="I13" i="16" s="1"/>
  <c r="H13" i="5"/>
  <c r="H38" i="25"/>
  <c r="L44" i="6"/>
  <c r="M44" i="6" s="1"/>
  <c r="J21" i="28"/>
  <c r="E21" i="1"/>
  <c r="M36" i="10"/>
  <c r="H35" i="21"/>
  <c r="H13" i="21"/>
  <c r="I13" i="21" s="1"/>
  <c r="I19" i="21" s="1"/>
  <c r="K25" i="30" s="1"/>
  <c r="N25" i="30" s="1"/>
  <c r="M58" i="25"/>
  <c r="M36" i="23"/>
  <c r="H10" i="16"/>
  <c r="I10" i="16" s="1"/>
  <c r="M40" i="19"/>
  <c r="M56" i="15"/>
  <c r="M34" i="14"/>
  <c r="M42" i="4"/>
  <c r="M55" i="22"/>
  <c r="H13" i="22"/>
  <c r="I13" i="22" s="1"/>
  <c r="I17" i="22" s="1"/>
  <c r="K26" i="30" s="1"/>
  <c r="N26" i="30" s="1"/>
  <c r="G35" i="21"/>
  <c r="I15" i="12"/>
  <c r="I15" i="9"/>
  <c r="H13" i="9"/>
  <c r="I13" i="9" s="1"/>
  <c r="I23" i="9" s="1"/>
  <c r="J29" i="28" l="1"/>
  <c r="H22" i="8"/>
  <c r="I13" i="5"/>
  <c r="I19" i="5" s="1"/>
  <c r="I13" i="4"/>
  <c r="I24" i="4" s="1"/>
  <c r="C13" i="28" s="1"/>
  <c r="F13" i="28" s="1"/>
  <c r="I18" i="18"/>
  <c r="I13" i="7"/>
  <c r="I20" i="7" s="1"/>
  <c r="I13" i="24"/>
  <c r="I19" i="24" s="1"/>
  <c r="G26" i="30"/>
  <c r="H19" i="23"/>
  <c r="H22" i="13"/>
  <c r="G27" i="30"/>
  <c r="G31" i="30"/>
  <c r="E29" i="1"/>
  <c r="I15" i="20"/>
  <c r="H13" i="20"/>
  <c r="H19" i="20" s="1"/>
  <c r="E24" i="1"/>
  <c r="G23" i="30"/>
  <c r="D22" i="1"/>
  <c r="H21" i="25"/>
  <c r="I13" i="25"/>
  <c r="I21" i="25" s="1"/>
  <c r="G34" i="28"/>
  <c r="G25" i="30"/>
  <c r="C18" i="1"/>
  <c r="F18" i="1" s="1"/>
  <c r="G32" i="30"/>
  <c r="H21" i="19"/>
  <c r="H24" i="4"/>
  <c r="I21" i="16"/>
  <c r="H21" i="16"/>
  <c r="H18" i="18"/>
  <c r="G30" i="28"/>
  <c r="H25" i="6"/>
  <c r="H19" i="11"/>
  <c r="H19" i="24"/>
  <c r="C21" i="28"/>
  <c r="F21" i="28" s="1"/>
  <c r="E12" i="1"/>
  <c r="J13" i="28"/>
  <c r="M13" i="28" s="1"/>
  <c r="E20" i="1"/>
  <c r="J28" i="28"/>
  <c r="M28" i="28" s="1"/>
  <c r="J20" i="28"/>
  <c r="M20" i="28" s="1"/>
  <c r="E23" i="1"/>
  <c r="J31" i="28"/>
  <c r="M31" i="28" s="1"/>
  <c r="I18" i="14"/>
  <c r="H18" i="14"/>
  <c r="J25" i="28"/>
  <c r="M25" i="28" s="1"/>
  <c r="I13" i="10"/>
  <c r="I20" i="10" s="1"/>
  <c r="C22" i="28" s="1"/>
  <c r="F22" i="28" s="1"/>
  <c r="C24" i="1"/>
  <c r="F24" i="1" s="1"/>
  <c r="C32" i="28"/>
  <c r="J32" i="28"/>
  <c r="M32" i="28" s="1"/>
  <c r="D26" i="1"/>
  <c r="J24" i="28"/>
  <c r="M24" i="28" s="1"/>
  <c r="H19" i="15"/>
  <c r="C20" i="28"/>
  <c r="D20" i="1"/>
  <c r="G28" i="28"/>
  <c r="J23" i="28"/>
  <c r="M23" i="28" s="1"/>
  <c r="H23" i="9"/>
  <c r="E26" i="1"/>
  <c r="J34" i="28"/>
  <c r="M34" i="28" s="1"/>
  <c r="J26" i="28"/>
  <c r="M26" i="28" s="1"/>
  <c r="E25" i="1"/>
  <c r="J33" i="28"/>
  <c r="M33" i="28" s="1"/>
  <c r="H20" i="7"/>
  <c r="C28" i="1"/>
  <c r="C36" i="28"/>
  <c r="F36" i="28" s="1"/>
  <c r="E28" i="1"/>
  <c r="J36" i="28"/>
  <c r="E27" i="1"/>
  <c r="J35" i="28"/>
  <c r="M21" i="28"/>
  <c r="M29" i="28"/>
  <c r="C14" i="1"/>
  <c r="F14" i="1" s="1"/>
  <c r="C15" i="28"/>
  <c r="E22" i="1"/>
  <c r="J30" i="28"/>
  <c r="M30" i="28" s="1"/>
  <c r="C31" i="28"/>
  <c r="J22" i="28"/>
  <c r="C23" i="28"/>
  <c r="F25" i="28"/>
  <c r="H19" i="21"/>
  <c r="C12" i="1"/>
  <c r="H19" i="5"/>
  <c r="C35" i="28"/>
  <c r="F35" i="28" s="1"/>
  <c r="H17" i="22"/>
  <c r="I13" i="12"/>
  <c r="I20" i="12" s="1"/>
  <c r="C24" i="28" s="1"/>
  <c r="G22" i="30" l="1"/>
  <c r="K22" i="30"/>
  <c r="N22" i="30" s="1"/>
  <c r="G20" i="30"/>
  <c r="K20" i="30"/>
  <c r="N20" i="30" s="1"/>
  <c r="G19" i="30"/>
  <c r="K19" i="30"/>
  <c r="C23" i="1"/>
  <c r="F23" i="1" s="1"/>
  <c r="G18" i="30"/>
  <c r="C17" i="1"/>
  <c r="F17" i="1" s="1"/>
  <c r="C18" i="28"/>
  <c r="G16" i="30"/>
  <c r="C15" i="1"/>
  <c r="F15" i="1" s="1"/>
  <c r="C16" i="28"/>
  <c r="G14" i="30"/>
  <c r="H38" i="5"/>
  <c r="C14" i="28"/>
  <c r="F14" i="28" s="1"/>
  <c r="C13" i="1"/>
  <c r="F13" i="1" s="1"/>
  <c r="G12" i="30"/>
  <c r="E10" i="30"/>
  <c r="F10" i="30"/>
  <c r="G21" i="30"/>
  <c r="I13" i="20"/>
  <c r="I19" i="20" s="1"/>
  <c r="C29" i="1"/>
  <c r="F29" i="1" s="1"/>
  <c r="G28" i="30"/>
  <c r="C22" i="1"/>
  <c r="F22" i="1" s="1"/>
  <c r="C29" i="28"/>
  <c r="F29" i="28" s="1"/>
  <c r="C21" i="1"/>
  <c r="F21" i="1" s="1"/>
  <c r="G38" i="16"/>
  <c r="G11" i="28"/>
  <c r="F28" i="1"/>
  <c r="D10" i="1"/>
  <c r="F12" i="1"/>
  <c r="E10" i="1"/>
  <c r="C30" i="28"/>
  <c r="F30" i="28" s="1"/>
  <c r="H40" i="25"/>
  <c r="N25" i="28"/>
  <c r="N21" i="28"/>
  <c r="R21" i="28" s="1"/>
  <c r="N22" i="28"/>
  <c r="R22" i="28" s="1"/>
  <c r="F18" i="28"/>
  <c r="N18" i="28"/>
  <c r="R18" i="28" s="1"/>
  <c r="H35" i="15"/>
  <c r="C28" i="28"/>
  <c r="C20" i="1"/>
  <c r="F20" i="1" s="1"/>
  <c r="C26" i="28"/>
  <c r="F24" i="28"/>
  <c r="F20" i="28"/>
  <c r="N20" i="28"/>
  <c r="R20" i="28" s="1"/>
  <c r="F32" i="28"/>
  <c r="N32" i="28"/>
  <c r="R32" i="28" s="1"/>
  <c r="F16" i="28"/>
  <c r="N16" i="28"/>
  <c r="R16" i="28" s="1"/>
  <c r="M36" i="28"/>
  <c r="N36" i="28"/>
  <c r="R36" i="28" s="1"/>
  <c r="M35" i="28"/>
  <c r="N35" i="28"/>
  <c r="R35" i="28" s="1"/>
  <c r="F15" i="28"/>
  <c r="N15" i="28"/>
  <c r="F31" i="28"/>
  <c r="N31" i="28"/>
  <c r="R31" i="28" s="1"/>
  <c r="M22" i="28"/>
  <c r="J19" i="28"/>
  <c r="J11" i="28" s="1"/>
  <c r="F23" i="28"/>
  <c r="N23" i="28"/>
  <c r="R23" i="28" s="1"/>
  <c r="N24" i="28"/>
  <c r="R24" i="28" s="1"/>
  <c r="R25" i="28"/>
  <c r="N13" i="28"/>
  <c r="R13" i="28" s="1"/>
  <c r="C26" i="1"/>
  <c r="F26" i="1" s="1"/>
  <c r="C34" i="28"/>
  <c r="F34" i="28" s="1"/>
  <c r="H37" i="21"/>
  <c r="C27" i="1"/>
  <c r="F27" i="1" s="1"/>
  <c r="G35" i="22"/>
  <c r="N19" i="30" l="1"/>
  <c r="N14" i="28"/>
  <c r="R14" i="28" s="1"/>
  <c r="N29" i="28"/>
  <c r="R29" i="28" s="1"/>
  <c r="C33" i="28"/>
  <c r="C25" i="1"/>
  <c r="F25" i="1" s="1"/>
  <c r="F10" i="1" s="1"/>
  <c r="N30" i="28"/>
  <c r="R30" i="28" s="1"/>
  <c r="N26" i="28"/>
  <c r="R26" i="28" s="1"/>
  <c r="F26" i="28"/>
  <c r="C19" i="28"/>
  <c r="N28" i="28"/>
  <c r="R28" i="28" s="1"/>
  <c r="F28" i="28"/>
  <c r="R15" i="28"/>
  <c r="M19" i="28"/>
  <c r="N34" i="28"/>
  <c r="R34" i="28" s="1"/>
  <c r="D10" i="30" l="1"/>
  <c r="K24" i="30"/>
  <c r="C10" i="1"/>
  <c r="N33" i="28"/>
  <c r="R33" i="28" s="1"/>
  <c r="F33" i="28"/>
  <c r="G24" i="30"/>
  <c r="G10" i="30" s="1"/>
  <c r="N19" i="28"/>
  <c r="R19" i="28" s="1"/>
  <c r="F19" i="28"/>
  <c r="C11" i="28"/>
  <c r="N24" i="30" l="1"/>
  <c r="N10" i="30" s="1"/>
  <c r="K10" i="30"/>
  <c r="N11" i="28"/>
</calcChain>
</file>

<file path=xl/comments1.xml><?xml version="1.0" encoding="utf-8"?>
<comments xmlns="http://schemas.openxmlformats.org/spreadsheetml/2006/main">
  <authors>
    <author>Author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հաշվի են առնվել ավելացվող 4 հաստիքները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հաշվի են առնվել ավելացվող 4
 հաստիքները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հաշվի են առնվել ավելացվող 4 հաստիքները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հաշվի են առնվել ավելացվող 4
 հաստիքները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հաշվի են առնվել ավելացվող 15 հաստիքները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հաշվի են առնվել ավելացվող 4
 հաստիքները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հաշվի են առնվել ավելացվող 8
 հաստիքները</t>
        </r>
      </text>
    </comment>
  </commentList>
</comments>
</file>

<file path=xl/sharedStrings.xml><?xml version="1.0" encoding="utf-8"?>
<sst xmlns="http://schemas.openxmlformats.org/spreadsheetml/2006/main" count="2896" uniqueCount="275">
  <si>
    <t>Î³é³í³ñÙ³Ý  ³å³ñ³ï</t>
  </si>
  <si>
    <t>Ð ² Þ ì ² ð Î</t>
  </si>
  <si>
    <t>x</t>
  </si>
  <si>
    <t>4.1</t>
  </si>
  <si>
    <t>4.2</t>
  </si>
  <si>
    <t>4.3</t>
  </si>
  <si>
    <t>4.4</t>
  </si>
  <si>
    <t>ÀÝ¹³Ù»ÝÁ</t>
  </si>
  <si>
    <t>´Ý³Ï³í³ÛñÁ</t>
  </si>
  <si>
    <t>Þ»ÝùÇ ï»ë³ÏÁ  (ù³ñ / å³Ý»É³ÛÇÝ,  ÙÇ³ÓáõÛÉ)</t>
  </si>
  <si>
    <t xml:space="preserve">Þ»ÝùÇ Í³í³ÉÁ (Ëáñ/Ù»ïñ) Ñ³ßí³ñÏí³Í ³ñï³ùÇÝ ã³÷»ñáí </t>
  </si>
  <si>
    <t>æ»ñÙ³ÛÇÝ ¿Ý»ñ·Ç³ÛÇ ï³ñ»Ï³Ý Í³ËëÇ ÝáñÙÁ                   (¶Ï³É/ Ëáñ.Ù»ïñ)</t>
  </si>
  <si>
    <t>ÀÝ¹³Ù»ÝÁ  ï³ñ»Ï³Ý Í³ËëÇ ÝáñÙÁ (¶Ï³É/ Ëáñ.Ù»ïñ)</t>
  </si>
  <si>
    <t xml:space="preserve"> ´Ý³Ï³Ý ·³½áí ³ßË³ïáÕ Ï³Ãë³Ý»ñ (Ëáñ/Ù»ïñ)</t>
  </si>
  <si>
    <t>´Ý³Ï³Ý ·³½áí ³ßË³ïáÕ ³ÝÑ³ï³Ï³Ý ç»éáõóÇã ë³ñù»ñ, í³é³ñ³ÝÝ»ñ</t>
  </si>
  <si>
    <t>Ð»ÕáõÏ í³é»ÉÇù ³ÝÑ³ï³Ï³Ý ç»éáõóÇã ë³ñù»ñÇ, í³é³ñ³ÝÝ»ñÇ Ñ³Ù³ñ (Ï·)</t>
  </si>
  <si>
    <t>ÀÝ¹³Ù»ÝÁ  ï³ñ»Ï³Ý Í³Ëë          (¶Ï³É/ Ëáñ.Ù»ïñ)</t>
  </si>
  <si>
    <t>ê³Ï³·ÇÝÁ (Ñ³½. ¹ñ³Ù)</t>
  </si>
  <si>
    <t>ÀÝ¹³Ù»ÝÁ ç»éáõóÙ³Ý  Í³Ëë                        (Ñ³½. ¹ñ³Ù)</t>
  </si>
  <si>
    <t xml:space="preserve">ù³ñ </t>
  </si>
  <si>
    <t>å³Ý»É³ÛÇÝ,  ÙÇ³ÓáõÛÉ</t>
  </si>
  <si>
    <t>ì³é»É³÷³Ûïáí  ç»éáõóÙ³Ý  ¹»åùáõÙ  Ý»ñÏ³Û³óÝ»É  Ñ³Ù³å³ï³ëË³Ý  Ñ³ßí³ñÏ:</t>
  </si>
  <si>
    <t>N 1,2 ¨ 3 Ó¨»ñÁ Éñ³óíáõÙ »Ýª</t>
  </si>
  <si>
    <t xml:space="preserve">§Ð³Û³ëï³ÝÇ Ð³Ýñ³å»ïáõÃÛ³Ý å»ï³Ï³Ý Ù³ñÙÇÝÝ»ñÇ ·Íáí Ð³Û³ëï³ÝÇ Ð³Ýñ³å»ïáõÃÛ³Ý å»ï³Ï³Ý µÛáõç»Ç Ý³Ë³·ÍáõÙ µÛáõç»ï³ÛÇÝ Í³Ëë»ñÇ ³é³ÝÓÇÝ ï»ë³ÏÝ»ñÇª ç»éáõóÙ³Ý, í³é»ÉÇùÇ ¨ ¿É»Ïïñ³¿Ý»ñ·Ç³ÛÇ Ó»éù µ»ñÙ³Ý Í³í³ÉÝ»ñÇ Ñ³ßí³ñÏÙ³Ý ÑÇÙùáõÙ ¹ñíáÕ ÝáñÙ³Ý»ñÁ Ñ³ëï³ï»Éáõ Ù³ëÇÝ¦ </t>
  </si>
  <si>
    <t>ÐÐ Ï³é³í³ñáõÃÛ³Ý 2005 Ãí³Ï³ÝÇ ³åñÇÉÇ 28-Ç N 629-Ü áñáßÙ³Ý å³Ñ³ÝçÝ»ñÇÝ Ñ³Ù³å³ï³ëË³Ý:</t>
  </si>
  <si>
    <t>1-ÇÝ Ï»ïÇ Ñ³Ù³å³ï³ëË³Ý ïáÕ»ñáõÙ ïíÛ³ÉÝ»ñÁ Éñ³óíáõÙ »Ý ³ÛÝ å»ï³Ï³Ý Ù³ñÙÇÝÝ»ñÇ ÏáÕÙÇó, áñáÝó ëå³ë³ñÏáÕ  Ï³Ãë³Û³ïÝ»ñÇ Ñ³Ù³ñ Ñ³ëï³ïí³Í »Ý</t>
  </si>
  <si>
    <t>Ñ³Ù³å³ï³ëË³Ý ë³Ï³·Ý»ñ:</t>
  </si>
  <si>
    <t>.</t>
  </si>
  <si>
    <t>Ò¨ N 3</t>
  </si>
  <si>
    <t>ÐÐ  í»ñ³ùÝÝÇã ù³Õ³ù³óÇ³Ï³Ý ¹³ï³ñ³ÝÇ í³ñã³Ï³Ý ß»Ýù»ñÇ ¨ ßÇÝáõÃÛáõÝÝ»ñÇ ç»éáõóÙ³Ý Ñ³Ù³ñ ³ÝÑñ³Å»ßï  Í³Ëë»ñÇ</t>
  </si>
  <si>
    <t>¶. ÜÅ¹»Ñ 23</t>
  </si>
  <si>
    <t>Կոտայքի մարզի ընդհանուր իրավասության դատարան</t>
  </si>
  <si>
    <t>Ք.Աբովյան</t>
  </si>
  <si>
    <t>Ք.Եղվարդ</t>
  </si>
  <si>
    <t>Ք. Հրազդան</t>
  </si>
  <si>
    <t>Ք. Չարենցավան</t>
  </si>
  <si>
    <t>Հ Ա Շ Վ Ա Ր Կ</t>
  </si>
  <si>
    <t>հազ.դրամ</t>
  </si>
  <si>
    <t>Ընդամենը</t>
  </si>
  <si>
    <t>Էլեկտրաէներգիայի բաշխման ծառայություններ</t>
  </si>
  <si>
    <t>Խողովակաշարերով գազային վառելիքի բաշխման ծառայություններ</t>
  </si>
  <si>
    <t>Դատական դեպարտամենտ</t>
  </si>
  <si>
    <t>Վճռաբեկ դատարան</t>
  </si>
  <si>
    <t>Վերաքննիչ քաղաքացիական դատարան</t>
  </si>
  <si>
    <t>Վերաքննիչ քրեական դատարան</t>
  </si>
  <si>
    <t>Վարչական վերաքննիչ դատարան</t>
  </si>
  <si>
    <t>Վարչական դատարան</t>
  </si>
  <si>
    <t>Էրեբունի և Նուբարաշեն վարչական շրջանների ընդհանուր իրավասության դատարան</t>
  </si>
  <si>
    <t>Կենտրոն և Նորք-Մարաշ վարչական շրջանների ընդհանուր իրավասության դատարան</t>
  </si>
  <si>
    <t>Աջափնյակ և Դավթաշեն վարչական շրջանների ընդհանուր իրավասության դատարան</t>
  </si>
  <si>
    <t>Արաբկիր և Քանաքեռ-Զեյթուն վարչական շրջանների ընդհանուր իրավասության դատարան</t>
  </si>
  <si>
    <t>Շենգավիթ վարչական շրջանի ընդհանուր իրավասության դատարան</t>
  </si>
  <si>
    <t>Մալաթիա-Սեբաստիա վարչական շրջանի ընդհանուր իրավասության դատարան</t>
  </si>
  <si>
    <t>Դատական կարգադրիչների ծառայություն</t>
  </si>
  <si>
    <t>Արագածոտնի մարզի ընդհանուր իրավասության դատարան</t>
  </si>
  <si>
    <t>Արարատի և Վայոց Ձորի մարզերի ընդհանուր իրավասության դատարան</t>
  </si>
  <si>
    <t>Արմավիրի մարզի ընդհանուր իրավասության դատարան</t>
  </si>
  <si>
    <t>Գեղարքունիքի մարզի ընդհանուր իրավասության դատարան</t>
  </si>
  <si>
    <t>Լոռու մարզի ընդհանուր իրավասության դատարան</t>
  </si>
  <si>
    <t xml:space="preserve">Շիրակի մարզի ընդհանուր իրավասության դատարան </t>
  </si>
  <si>
    <t>Տավուշի մարզի ընդհանուր իրավասության դատարան</t>
  </si>
  <si>
    <t>Հ/Հ</t>
  </si>
  <si>
    <t>Ավան և Նոր Նորք վարչական շրջանների ընդհանուր իրավասության դատարան</t>
  </si>
  <si>
    <t xml:space="preserve">Ընդամենը </t>
  </si>
  <si>
    <t>Այդ թվում`</t>
  </si>
  <si>
    <t>Համակար     գիչների քանակը  (հատ)</t>
  </si>
  <si>
    <t xml:space="preserve">Հզորությունը </t>
  </si>
  <si>
    <t>Շահագործ  ման ժամերի տարեկան քանակը</t>
  </si>
  <si>
    <t>Շենքերի և շինություն ների մակերեսը (քառ/մետր)</t>
  </si>
  <si>
    <t>Տարեկան ծախսի նորմը (կվտ.ժ)</t>
  </si>
  <si>
    <t>Ընդամենը  տարեկան ծախսի նորմը (կվտ.ժ)</t>
  </si>
  <si>
    <t>Ընդամենը էլեկտրաէներ  գիայի ծախս               (հազ. դրամ)</t>
  </si>
  <si>
    <t>Լուսավորության և կենցաղային սարքերի ծախսի, օդի լավորակման դեպքում` ենքերի և շինությունների 1քառ/մետր մակերեսի համար</t>
  </si>
  <si>
    <t>Լուսավորության և կենցաղային սարքերի ծախսի, առանց օդի լավորակման դեպքում` շենքերի և շինությունների 1 քառ/մետր մակերեսի համար</t>
  </si>
  <si>
    <t>Համակարգիչների` 1 հատի համար, որը ներառում է տպիչ սարքերի և այլ կազմտեխնիկայի ծախսը, 8-ժամյա աշխատանքային օրվա համար</t>
  </si>
  <si>
    <t xml:space="preserve"> Այլ հատուկ սարքեր /վերելակներ, ներքին հեռախոսակայաններ, արտաքին լուսավորություն և այլն/</t>
  </si>
  <si>
    <t>արտաքին լուսավորություն 10 հատ</t>
  </si>
  <si>
    <t>ջրի պոմպ</t>
  </si>
  <si>
    <t>Ձև N 8</t>
  </si>
  <si>
    <t>Կառավարման  ապարատ</t>
  </si>
  <si>
    <t>այդ թվում`</t>
  </si>
  <si>
    <t>Ձև N 9</t>
  </si>
  <si>
    <t>հ/հ</t>
  </si>
  <si>
    <t>Բնակավայրը</t>
  </si>
  <si>
    <t>Շենքի տեսակը  (քար / պանելային,   միաձույլ)</t>
  </si>
  <si>
    <t xml:space="preserve">Շենքի ծավալը (խոր/մետր) հաշվարկված արտաքին չափերով </t>
  </si>
  <si>
    <t>այդ թվում` զբաղեցրած տարածքի ծավալը (խոր. մետր)</t>
  </si>
  <si>
    <t xml:space="preserve">Ջերմային էներգիայի տարեկան ծախսի նորմը  ªկվտ.Ժ/ խոր.մետր                 </t>
  </si>
  <si>
    <t>Ընդամենը ջեռուցման համար էլեկտրաէներգիայի ծախս               (հազ. դրամ)</t>
  </si>
  <si>
    <t xml:space="preserve">քար </t>
  </si>
  <si>
    <t>պանելային,      միաձույլ</t>
  </si>
  <si>
    <t xml:space="preserve">Ընդամենը` էլեկտրաէներգիայի ծախսեր հոդվածով Ձև N1 + Ձև N 2 </t>
  </si>
  <si>
    <t>Շենքի տեսակը  (քար / պանելային,  միաձույլ)</t>
  </si>
  <si>
    <t xml:space="preserve">Շենքի ընդհանուր ծավալը (խոր/մետր) հաշվարկված արտաքին չափերով </t>
  </si>
  <si>
    <t>Ջերմային էներգիայի տարեկան ծախսի նորմը                   (Գկալ/ խոր.մետր)</t>
  </si>
  <si>
    <t>Ընդամենը  տարեկան ծախսի նորմը (Գկալ/ խոր.մետր)</t>
  </si>
  <si>
    <t xml:space="preserve"> Բնական գազով աշխատող կաթսաներ (խոր/մետր)</t>
  </si>
  <si>
    <t>Բնական գազով աշխատող անհատական ջեռուցիչ սարքեր, վառարաններ</t>
  </si>
  <si>
    <t>Հեղուկ վառելիք անհատական ջեռուցիչ սարքերի, վառարանների համար (կգ)</t>
  </si>
  <si>
    <t>Ընդամենը  տարեկան ծախս          (Գկալ/ խոր.մետր)</t>
  </si>
  <si>
    <t>Սակագինը (հազ. դրամ)</t>
  </si>
  <si>
    <t>Ընդամենը ջեռուցման  ծախս                        (հազ. դրամ)</t>
  </si>
  <si>
    <t>պանելային,  միաձույլ</t>
  </si>
  <si>
    <t>N 1,2 և 3 ձևերը լրացվում են`</t>
  </si>
  <si>
    <t xml:space="preserve">ՙ'Հայաստանի Հանրապետության պետական մարմինների գծով Հայաստանի Հանրապետության պետական բյուջեի նախագծում բյուջետային ծախսերի առանձին տեսակների` ջեռուցման, վառելիքի և էլեկտրաէներգիայի ձեռք բերման ծավալների հաշվարկման հիմքում դրվող նորմաները հաստատելու մասին՚ </t>
  </si>
  <si>
    <t>ՀՀ կառավարության 2005 թվականի ապրիլի 28-ի N 629-Ն որոշման պահանջներին համապատասխան:</t>
  </si>
  <si>
    <t>Ք. Մարալիկ</t>
  </si>
  <si>
    <t>Ք.Գյումրի</t>
  </si>
  <si>
    <t xml:space="preserve">Հայտատուի  անվանումը </t>
  </si>
  <si>
    <t>Ք.Արմավիր</t>
  </si>
  <si>
    <t>Ք.Էջմիածին</t>
  </si>
  <si>
    <t xml:space="preserve"> </t>
  </si>
  <si>
    <t>Էլեկտրաէներգիայով ջեռուցման ծառայություններ</t>
  </si>
  <si>
    <t>ՀՀ  վերաքննիչ քրեական դատարան</t>
  </si>
  <si>
    <t>ՀՀ վերաքննիչ քաղաքացիական դատարան</t>
  </si>
  <si>
    <t>"ՀՀ դատական դեպարտամենտ" ՊԿՀ</t>
  </si>
  <si>
    <t xml:space="preserve">                                                    </t>
  </si>
  <si>
    <t xml:space="preserve">                                                       </t>
  </si>
  <si>
    <t>Արտաքին լուսավորություն</t>
  </si>
  <si>
    <t>Ներքին հեռախոսակայան</t>
  </si>
  <si>
    <t xml:space="preserve">Սյունիքի մարզի ընդհանուր իրավասության դատարան </t>
  </si>
  <si>
    <t>Արտաքին լուսավորություն X4</t>
  </si>
  <si>
    <t xml:space="preserve">Ջրի պոմպ </t>
  </si>
  <si>
    <t>Պատճենահանող սարք</t>
  </si>
  <si>
    <t>Սկաներ</t>
  </si>
  <si>
    <t>ՀՀ  պետական մարմինների վարչական շենքերի և շինությունների 2018 թվականի ջեռուցման համար անհրաժեշտ  ծախսերի</t>
  </si>
  <si>
    <t>Ձև N 7</t>
  </si>
  <si>
    <t>ՀՀ Վճռաբեկ դատարան</t>
  </si>
  <si>
    <t>ՀՀ  պետական մարմինների վարչական շենքերի և շինությունների 2019 թվականի ջեռուցման համար անհրաժեշտ  ծախսերի</t>
  </si>
  <si>
    <t>ՀՀ  պետական  մարմինների 2019 թվականի էլեկտրաէներգիայի ծախսերի /բացառությամբ ջեռուցման/</t>
  </si>
  <si>
    <t>Օդորակիչ</t>
  </si>
  <si>
    <t>Կաթսայատան պոմպ</t>
  </si>
  <si>
    <t>Վերելակ</t>
  </si>
  <si>
    <t>Ջրի և կոյուղու պոմպեր</t>
  </si>
  <si>
    <t>վերելակ</t>
  </si>
  <si>
    <t>փոքր ԱՀԿ</t>
  </si>
  <si>
    <t>ք. Երևան</t>
  </si>
  <si>
    <t>Կաթսաների համար էներգիա</t>
  </si>
  <si>
    <t>Արտաքին լուսավորությունX4</t>
  </si>
  <si>
    <t>Վերելակաջրի և կոյուղու պոմպեր</t>
  </si>
  <si>
    <t>Ք.Երևան</t>
  </si>
  <si>
    <t>արտաքին լուսավորություն</t>
  </si>
  <si>
    <t>Երևան քաղաքի ընդհանուր իրավասության դատարանի Կենտրոն նստավայր</t>
  </si>
  <si>
    <t>Կաթսաների համար</t>
  </si>
  <si>
    <t>Էլեկտրական գալարալարեր</t>
  </si>
  <si>
    <t>Ջրի և կոյուղու պոմպ</t>
  </si>
  <si>
    <t>Սառնարան</t>
  </si>
  <si>
    <t>Կաթսայատան պոմպ/2հատ/</t>
  </si>
  <si>
    <t>Հեռուստացույց</t>
  </si>
  <si>
    <t>Երևան քաղաքի ընդհանուր իրավասության դատարանի Աջափնյակ նստավայր</t>
  </si>
  <si>
    <t>Հնոց</t>
  </si>
  <si>
    <t>Օդափոխիչ/կոնդիցիոներ</t>
  </si>
  <si>
    <t xml:space="preserve"> Ք.Երևան</t>
  </si>
  <si>
    <t>Երևան քաղաքի ընդհանուր իրավասության դատարանի Ավան նստավայր</t>
  </si>
  <si>
    <t>Երևան քաղաքի ընդհանուր իրավասության դատարանի Արաբկիր նստավայր</t>
  </si>
  <si>
    <t>ք.Երևան Հ.Ներսիսյան 10</t>
  </si>
  <si>
    <t>պատճենահանման մեքենա</t>
  </si>
  <si>
    <t>սկաներ</t>
  </si>
  <si>
    <t>կաթսայի պոմպ</t>
  </si>
  <si>
    <t>հեռուստացույց</t>
  </si>
  <si>
    <t>Երևան քաղաքի ընդհանուր իրավասության դատարանի Շենգավիթ նստավայր</t>
  </si>
  <si>
    <t>Արտաքին լուսավորում</t>
  </si>
  <si>
    <t xml:space="preserve">Սառնարան </t>
  </si>
  <si>
    <t>Ընդամենը ջեռուցման համար էլեկտրաէներգիայի ծախս                                     (հազ. դրամ)</t>
  </si>
  <si>
    <t>Ք.Աշտարակ</t>
  </si>
  <si>
    <t>Ք.Ապարան</t>
  </si>
  <si>
    <t>Արտաքին լուսավորություն x4</t>
  </si>
  <si>
    <t>Ջրի պոմպ x2</t>
  </si>
  <si>
    <t>ք. Արտաշատ</t>
  </si>
  <si>
    <t>ք. Մասիս</t>
  </si>
  <si>
    <t>ք. Վայք</t>
  </si>
  <si>
    <t xml:space="preserve">Ընդամենը` էլեկտրաէներգիայի ծախսեր հոդվածով /421200/ Ձև N1 + Ձև N 2 </t>
  </si>
  <si>
    <t>ՙ'Հայաստանի Հանրապետության պետական մարմինների գծով Հայաստանի Հանրապետության պետական բյուջեի նախագծում բյուջետային ծախսերի առանձին տեսակների` ջեռուցման, վառելիքի և էլեկտրաէներգիայի ձեռք բերման ծավալների հաշվարկման հիմքում դրվող նորմաները հաստատելու մասին՚ ՀՀ կառավարության 2005 թվականի ապրիլի 28-ի N 629-Ն որոշման պահանջներին համապատասխան:</t>
  </si>
  <si>
    <t>Ք.Վանաձոր</t>
  </si>
  <si>
    <t>Ք.Ալավերդի</t>
  </si>
  <si>
    <t xml:space="preserve">Ք.Սպիտակ, </t>
  </si>
  <si>
    <t>Ք.Ստեփանավան</t>
  </si>
  <si>
    <t xml:space="preserve">Ընդամենը` էլեկտրաէներգիայի ծախսեր հոդվածով /3550/ Ձև N1 + Ձև N 2 </t>
  </si>
  <si>
    <t>Ք.Գորիս</t>
  </si>
  <si>
    <t>Ք.Կապան</t>
  </si>
  <si>
    <t>Ք.Նոյեմբերյան</t>
  </si>
  <si>
    <t>Ք.Բերդ</t>
  </si>
  <si>
    <t>Ք.Դիլիջան</t>
  </si>
  <si>
    <t>Ք. Իջևան</t>
  </si>
  <si>
    <t>կաթսաների համար էլ.</t>
  </si>
  <si>
    <t>Արտաքին լուսավորություն x20</t>
  </si>
  <si>
    <t>ջրի և կոյուղու պոմպեր</t>
  </si>
  <si>
    <t>Դատարաններ</t>
  </si>
  <si>
    <t xml:space="preserve">Ջերմային էներգիայի տարեկան ծախսի նորմը` կվտ/Ժ/ խոր.մետր                 </t>
  </si>
  <si>
    <t>Ընդամենը  տարեկան ծախսի նորմը (կվտ/ժ)</t>
  </si>
  <si>
    <t xml:space="preserve">Երևանի  ընդհանուր իրավասության դատարան </t>
  </si>
  <si>
    <t>Սնանկության դատարան</t>
  </si>
  <si>
    <t>"ԲԴԽ և ՀՀ դատարաններ</t>
  </si>
  <si>
    <t>ԲԴԽ և Դատական դեպարտամենտի կենտրոնական մարմին</t>
  </si>
  <si>
    <t>ԲԴԽ</t>
  </si>
  <si>
    <t>ՀՀ  պետական  մարմինների 2020 թվականի էներգետիկ  ծառայություններ վճարների</t>
  </si>
  <si>
    <t>Էրեբունի նստավայր</t>
  </si>
  <si>
    <t xml:space="preserve">Երևան քաղաքի առաջին ատյանի ընդհանուր իրավասության դատարան </t>
  </si>
  <si>
    <t>Կենտրոն նստավայր</t>
  </si>
  <si>
    <t>Արաբկիր նստավայր</t>
  </si>
  <si>
    <t>Ավան նստավայր</t>
  </si>
  <si>
    <t>Շենգավիթ նստավայր</t>
  </si>
  <si>
    <t>կաթսայատան պոմպ</t>
  </si>
  <si>
    <t>Ք.ԵրևանՕտյան 53/2</t>
  </si>
  <si>
    <t>Ճամբարակ</t>
  </si>
  <si>
    <t>Վարդենիս</t>
  </si>
  <si>
    <t>Սևան</t>
  </si>
  <si>
    <t>Գավառ</t>
  </si>
  <si>
    <t>2019 բյուջե</t>
  </si>
  <si>
    <t>2019 հատկացված</t>
  </si>
  <si>
    <t>Հաշվարկը կատարվել է Վերաքննիչ Քաղ 10925 մ3+ Վերաքննիչ Քր. 12264 մ3+ Վարչական 12353=35542</t>
  </si>
  <si>
    <t xml:space="preserve">Սնանկության դատարան </t>
  </si>
  <si>
    <t>կաթսայատան պոմպ, հնոց</t>
  </si>
  <si>
    <t>սկաներ, պատճենահանման մեքենա</t>
  </si>
  <si>
    <t xml:space="preserve">Ներքին հեռախոսակայան </t>
  </si>
  <si>
    <t xml:space="preserve">պատճենահանման մեքենա </t>
  </si>
  <si>
    <t xml:space="preserve">Կաթսաների համար </t>
  </si>
  <si>
    <t xml:space="preserve">Տանիքի սառցահալեցման Էլեկտրական գալարալարեր  </t>
  </si>
  <si>
    <t>4.5</t>
  </si>
  <si>
    <t>4.6</t>
  </si>
  <si>
    <t>4.7</t>
  </si>
  <si>
    <t>4.8</t>
  </si>
  <si>
    <t>4.9</t>
  </si>
  <si>
    <t>ՀՀ Արագածոտնի մարզի առաջին ատյանի ընդհանուր իրավասության դատարան</t>
  </si>
  <si>
    <t>ՀՀ Արարատի և Վայոց Ձորի մարզերի առաջին ատյանի ընդհանուր իրավասության դատարան</t>
  </si>
  <si>
    <t>ՀՀ Արմավիրի մարզի առաջին ատյանի ընդհանուր իրավասության դատարան</t>
  </si>
  <si>
    <t>ՀՀ Գեղարքունիքի մարզի  առաջին ատյանի ընդհանուր իրավասության  դատարան</t>
  </si>
  <si>
    <t>Դատալեքս համակարգ</t>
  </si>
  <si>
    <t>ՀՀ Լոռու մարզի առաջին ատյանի ընդհանուր իրավասության  դատարան</t>
  </si>
  <si>
    <t>Ներքին ԱՀԿ</t>
  </si>
  <si>
    <t>Պատճենահանման սարք</t>
  </si>
  <si>
    <t>Կոտայքի մարզի առաջին ատյանի ընդհանուր իրավասության դատարան</t>
  </si>
  <si>
    <t>ՀՀ Շիրակի մարզի առաջին ատյանի ընդհանուր իրավասության դատարան</t>
  </si>
  <si>
    <t>ՀՀ Սյունիքի մարզի առաջին ատյանի ընդհանուր իրավասության դատարան</t>
  </si>
  <si>
    <t>պատճենհանող սարք</t>
  </si>
  <si>
    <t>Տավուշի մարզի առաջին ատյանի ընդհանուր իրավասության դատարան</t>
  </si>
  <si>
    <t>Ջրի պոմպեր</t>
  </si>
  <si>
    <t>ԲԴԽ և ՀՀ դատարաններ</t>
  </si>
  <si>
    <t>ՀՀ  պետական  մարմինների 2021 թվականի էներգետիկ  ծառայություններ վճարների</t>
  </si>
  <si>
    <t>Ք.Երևան, Կորյունի 17</t>
  </si>
  <si>
    <t>ՀՀ  պետական  մարմինների 2022 թվականի էներգետիկ  ծառայություններ վճարների</t>
  </si>
  <si>
    <t>Ք.Երևան, Կորյունի 15/1</t>
  </si>
  <si>
    <t>Հակակոռուպցիոն դատարան</t>
  </si>
  <si>
    <t>Կաթսաների համար Էլ.</t>
  </si>
  <si>
    <t>ներքին հեռախոսակայան</t>
  </si>
  <si>
    <t>Ք.Երևան, Թբիլիսյան խճ.3/9</t>
  </si>
  <si>
    <t>ք.Երևան Բաշինջաղյան 100</t>
  </si>
  <si>
    <t>Աջափնյակ-2 նստավայր</t>
  </si>
  <si>
    <t>Աջափնյակ-1 նստավայր</t>
  </si>
  <si>
    <t>Ք.Երևան Գարեգին Նժդեհի 23</t>
  </si>
  <si>
    <t>Լուսավորության և կենցաղային սարքերի ծախսի, օդի լավորակման դեպքում` շենքերի և շինությունների 1քառ/մետր մակերեսի համար</t>
  </si>
  <si>
    <t>ՀՀ  վերաքննիչ հակակոռուպցիոն դատարան</t>
  </si>
  <si>
    <t>Երևան քաղաքի առաջին ատյանի ընդհանուր իրավասության քաղաքացիական դատարան</t>
  </si>
  <si>
    <t>Երևան քաղաքի առաջին ատյանի ընդհանուր իրավասության քրեական դատարան</t>
  </si>
  <si>
    <t xml:space="preserve">Դատական կարգադրիչների ծառայություն </t>
  </si>
  <si>
    <t>ՀՀ վերաքննիչ վարչական և Հակակոռուպցիոն դատարաններն իրենց գործունեությունն իրականացնում են  Ք.Երևան, Թբիլիսյան խճ.3/9 հասցեում գտնվող վարչական շենքում, որի պահպանման ծախսերը, կատարվում են Դատական դեպարտամենտի կենտրոնական մարմնի կողմից:</t>
  </si>
  <si>
    <t>Արագածոտնի մարզի առաջին ատյանի ընդհանուր իրավասության դատարան</t>
  </si>
  <si>
    <t>Արարատի և Վայոց Ձորի մարզերի առաջին ատյանի ընդհանուր իրավասության դատարան</t>
  </si>
  <si>
    <t>Արմավիրի մարզի առաջին ատյանի ընդհանուր իրավասության դատարան</t>
  </si>
  <si>
    <t>Գեղարքունիքի մարզի առաջին ատյանի ընդհանուր իրավասության դատարան</t>
  </si>
  <si>
    <t>Լոռու մարզի առաջին ատյանի ընդհանուր իրավասության դատարան</t>
  </si>
  <si>
    <t xml:space="preserve">Շիրակի մարզի առաջին ատյանի ընդհանուր իրավասության դատարան </t>
  </si>
  <si>
    <t xml:space="preserve">Սյունիքի մարզի առաջին ատյանի ընդհանուր իրավասության դատարան </t>
  </si>
  <si>
    <t xml:space="preserve">Երևան քաղաքի առաջին ատյանի  ընդհանուր իրավասության քաղաքացիական դատարան </t>
  </si>
  <si>
    <t xml:space="preserve">Երևանի քաղաքի առաջին ատյանի  ընդհանուր իրավասության քրեական դատարան </t>
  </si>
  <si>
    <t>Վերաքննիչ վարչական դատարան</t>
  </si>
  <si>
    <t>Վերաքննիչ հակակոռուպցիոն դատարան</t>
  </si>
  <si>
    <t>Ք.Երևան Ա. Սարգսյան 5/1</t>
  </si>
  <si>
    <t>0.0270</t>
  </si>
  <si>
    <t>ՀՀ  պետական մարմինների վարչական շենքերի և շինությունների 2025 թվականի ջեռուցման համար անհրաժեշտ  ծախսերի</t>
  </si>
  <si>
    <t xml:space="preserve">Կաթսայատան ջրի շրջանառության պոմպեր </t>
  </si>
  <si>
    <t>ՀՀ  պետական  մարմինների 2026 թվականի էներգետիկ  ծառայություններ վճարների</t>
  </si>
  <si>
    <t>ՀՀ  պետական  մարմինների 2026 թվականի էլեկտրաէներգիայի ծախսերի /բացառությամբ ջեռուցման/</t>
  </si>
  <si>
    <t>ՀՀ  պետական մարմինների վարչական շենքերի և շինությունների 2026 թվականի ջեռուցման համար անհրաժեշտ  ծախսերի</t>
  </si>
  <si>
    <t>ՀՀ  պետական մարմինների վարչական շենքերի և շինությունների 2026 թվականի ջեռուցման համար անհրաժեշտ էլեկտրաէներգիայի ծախսերի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</si>
</sst>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_-* #,##0.00\ _֏_-;\-* #,##0.00\ _֏_-;_-* &quot;-&quot;??\ _֏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#,#00"/>
    <numFmt numFmtId="170" formatCode="#,##0.0"/>
  </numFmts>
  <fonts count="6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Times Armenian"/>
      <family val="2"/>
    </font>
    <font>
      <sz val="11"/>
      <color indexed="8"/>
      <name val="Calibri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MS Sans Serif"/>
      <family val="2"/>
    </font>
    <font>
      <u/>
      <sz val="10"/>
      <color indexed="36"/>
      <name val="Arial Armenian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9.5"/>
      <name val="GHEA Grapalat"/>
      <family val="3"/>
    </font>
    <font>
      <b/>
      <sz val="8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b/>
      <i/>
      <sz val="14"/>
      <name val="GHEA Grapalat"/>
      <family val="3"/>
    </font>
    <font>
      <b/>
      <i/>
      <sz val="8"/>
      <name val="GHEA Grapalat"/>
      <family val="3"/>
    </font>
    <font>
      <u/>
      <sz val="10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b/>
      <sz val="14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Armenian"/>
      <family val="2"/>
    </font>
    <font>
      <sz val="12"/>
      <name val="GHEA Grapalat"/>
      <family val="3"/>
    </font>
    <font>
      <sz val="10"/>
      <color indexed="8"/>
      <name val="GHEA Grapalat"/>
      <family val="3"/>
    </font>
    <font>
      <sz val="10"/>
      <color indexed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rgb="FFFF0000"/>
      <name val="GHEA Grapalat"/>
      <family val="3"/>
    </font>
    <font>
      <b/>
      <sz val="10"/>
      <color indexed="8"/>
      <name val="GHEA Grapalat"/>
      <family val="3"/>
    </font>
    <font>
      <i/>
      <sz val="10"/>
      <name val="GHEA Grapalat"/>
      <family val="3"/>
    </font>
    <font>
      <sz val="9"/>
      <color rgb="FFFF0000"/>
      <name val="GHEA Grapalat"/>
      <family val="3"/>
    </font>
    <font>
      <sz val="8"/>
      <color rgb="FFFF0000"/>
      <name val="GHEA Grapalat"/>
      <family val="3"/>
    </font>
    <font>
      <b/>
      <sz val="9"/>
      <color rgb="FFFF0000"/>
      <name val="GHEA Grapalat"/>
      <family val="3"/>
    </font>
    <font>
      <b/>
      <sz val="7"/>
      <name val="GHEA Grapalat"/>
      <family val="3"/>
    </font>
    <font>
      <sz val="8"/>
      <color indexed="10"/>
      <name val="GHEA Grapalat"/>
      <family val="3"/>
    </font>
    <font>
      <sz val="10"/>
      <color theme="1"/>
      <name val="GHEA Grapalat"/>
      <family val="3"/>
    </font>
    <font>
      <b/>
      <i/>
      <sz val="11"/>
      <name val="GHEA Grapalat"/>
      <family val="3"/>
    </font>
    <font>
      <b/>
      <i/>
      <sz val="10"/>
      <name val="GHEA Grapalat"/>
      <family val="3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5" fillId="0" borderId="0"/>
    <xf numFmtId="0" fontId="44" fillId="0" borderId="0"/>
    <xf numFmtId="0" fontId="7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2" fillId="0" borderId="0"/>
    <xf numFmtId="0" fontId="8" fillId="0" borderId="0"/>
    <xf numFmtId="0" fontId="5" fillId="0" borderId="0"/>
    <xf numFmtId="0" fontId="5" fillId="0" borderId="0"/>
    <xf numFmtId="0" fontId="7" fillId="23" borderId="7" applyNumberFormat="0" applyFont="0" applyAlignment="0" applyProtection="0"/>
    <xf numFmtId="0" fontId="26" fillId="20" borderId="8" applyNumberFormat="0" applyAlignment="0" applyProtection="0"/>
    <xf numFmtId="9" fontId="5" fillId="0" borderId="0" applyFont="0" applyFill="0" applyBorder="0" applyAlignment="0" applyProtection="0"/>
    <xf numFmtId="0" fontId="10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0" fontId="5" fillId="0" borderId="0"/>
    <xf numFmtId="0" fontId="42" fillId="0" borderId="0"/>
    <xf numFmtId="0" fontId="5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42" fillId="0" borderId="0"/>
    <xf numFmtId="0" fontId="3" fillId="0" borderId="0"/>
    <xf numFmtId="0" fontId="43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1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6" fillId="0" borderId="0"/>
    <xf numFmtId="0" fontId="42" fillId="0" borderId="0"/>
    <xf numFmtId="0" fontId="3" fillId="0" borderId="0"/>
    <xf numFmtId="0" fontId="2" fillId="0" borderId="0"/>
    <xf numFmtId="0" fontId="4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2" fillId="0" borderId="0"/>
    <xf numFmtId="0" fontId="7" fillId="23" borderId="7" applyNumberFormat="0" applyFont="0" applyAlignment="0" applyProtection="0"/>
    <xf numFmtId="0" fontId="26" fillId="20" borderId="8" applyNumberFormat="0" applyAlignment="0" applyProtection="0"/>
    <xf numFmtId="9" fontId="3" fillId="0" borderId="0" applyFont="0" applyFill="0" applyBorder="0" applyAlignment="0" applyProtection="0"/>
    <xf numFmtId="0" fontId="10" fillId="0" borderId="0"/>
    <xf numFmtId="0" fontId="9" fillId="0" borderId="0"/>
    <xf numFmtId="0" fontId="10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0" fontId="2" fillId="0" borderId="0"/>
    <xf numFmtId="0" fontId="3" fillId="0" borderId="0"/>
    <xf numFmtId="0" fontId="3" fillId="0" borderId="0"/>
    <xf numFmtId="0" fontId="6" fillId="0" borderId="0"/>
    <xf numFmtId="0" fontId="42" fillId="0" borderId="0"/>
    <xf numFmtId="0" fontId="3" fillId="0" borderId="0"/>
    <xf numFmtId="0" fontId="2" fillId="0" borderId="0"/>
    <xf numFmtId="0" fontId="4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1" fillId="0" borderId="0"/>
    <xf numFmtId="0" fontId="1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579">
    <xf numFmtId="0" fontId="0" fillId="0" borderId="0" xfId="0"/>
    <xf numFmtId="0" fontId="31" fillId="24" borderId="0" xfId="0" applyFont="1" applyFill="1" applyBorder="1" applyAlignment="1">
      <alignment horizontal="centerContinuous"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24" borderId="0" xfId="0" applyFont="1" applyFill="1" applyAlignment="1">
      <alignment horizontal="center"/>
    </xf>
    <xf numFmtId="0" fontId="32" fillId="24" borderId="0" xfId="0" applyFont="1" applyFill="1" applyAlignment="1">
      <alignment wrapText="1"/>
    </xf>
    <xf numFmtId="0" fontId="35" fillId="0" borderId="16" xfId="0" applyFont="1" applyBorder="1" applyAlignment="1">
      <alignment horizontal="center"/>
    </xf>
    <xf numFmtId="0" fontId="35" fillId="24" borderId="17" xfId="0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2" fillId="0" borderId="0" xfId="0" applyFont="1" applyAlignment="1">
      <alignment horizontal="centerContinuous" wrapText="1"/>
    </xf>
    <xf numFmtId="0" fontId="33" fillId="0" borderId="15" xfId="0" applyFont="1" applyFill="1" applyBorder="1" applyAlignment="1">
      <alignment horizontal="left"/>
    </xf>
    <xf numFmtId="0" fontId="34" fillId="24" borderId="0" xfId="0" applyFont="1" applyFill="1" applyBorder="1" applyAlignment="1">
      <alignment horizontal="centerContinuous" wrapText="1"/>
    </xf>
    <xf numFmtId="0" fontId="33" fillId="24" borderId="21" xfId="0" applyFont="1" applyFill="1" applyBorder="1"/>
    <xf numFmtId="0" fontId="32" fillId="24" borderId="22" xfId="0" applyFont="1" applyFill="1" applyBorder="1"/>
    <xf numFmtId="169" fontId="33" fillId="0" borderId="22" xfId="0" applyNumberFormat="1" applyFont="1" applyBorder="1" applyAlignment="1">
      <alignment horizontal="center"/>
    </xf>
    <xf numFmtId="1" fontId="33" fillId="0" borderId="22" xfId="0" applyNumberFormat="1" applyFont="1" applyBorder="1" applyAlignment="1">
      <alignment horizontal="center"/>
    </xf>
    <xf numFmtId="1" fontId="33" fillId="0" borderId="23" xfId="0" applyNumberFormat="1" applyFont="1" applyBorder="1" applyAlignment="1">
      <alignment horizontal="center"/>
    </xf>
    <xf numFmtId="0" fontId="33" fillId="0" borderId="0" xfId="0" applyFont="1" applyFill="1"/>
    <xf numFmtId="0" fontId="38" fillId="0" borderId="15" xfId="0" applyFont="1" applyFill="1" applyBorder="1" applyAlignment="1">
      <alignment horizontal="left" wrapText="1"/>
    </xf>
    <xf numFmtId="0" fontId="34" fillId="0" borderId="15" xfId="0" applyFont="1" applyFill="1" applyBorder="1" applyAlignment="1">
      <alignment horizontal="centerContinuous" wrapText="1"/>
    </xf>
    <xf numFmtId="0" fontId="33" fillId="0" borderId="15" xfId="0" applyFont="1" applyFill="1" applyBorder="1" applyAlignment="1">
      <alignment horizontal="centerContinuous"/>
    </xf>
    <xf numFmtId="0" fontId="46" fillId="0" borderId="0" xfId="63" applyFont="1"/>
    <xf numFmtId="0" fontId="33" fillId="0" borderId="10" xfId="63" applyFont="1" applyBorder="1" applyAlignment="1">
      <alignment horizontal="center" wrapText="1"/>
    </xf>
    <xf numFmtId="168" fontId="33" fillId="0" borderId="10" xfId="63" applyNumberFormat="1" applyFont="1" applyBorder="1" applyAlignment="1">
      <alignment horizontal="center"/>
    </xf>
    <xf numFmtId="168" fontId="34" fillId="0" borderId="10" xfId="63" applyNumberFormat="1" applyFont="1" applyBorder="1" applyAlignment="1">
      <alignment horizontal="center" wrapText="1"/>
    </xf>
    <xf numFmtId="0" fontId="33" fillId="0" borderId="10" xfId="63" applyFont="1" applyBorder="1" applyAlignment="1">
      <alignment horizontal="center"/>
    </xf>
    <xf numFmtId="0" fontId="33" fillId="24" borderId="0" xfId="257" applyFont="1" applyFill="1" applyAlignment="1">
      <alignment horizontal="centerContinuous" wrapText="1"/>
    </xf>
    <xf numFmtId="0" fontId="34" fillId="24" borderId="0" xfId="257" applyFont="1" applyFill="1" applyAlignment="1">
      <alignment horizontal="centerContinuous"/>
    </xf>
    <xf numFmtId="168" fontId="33" fillId="0" borderId="10" xfId="63" applyNumberFormat="1" applyFont="1" applyBorder="1" applyAlignment="1">
      <alignment horizontal="center" wrapText="1"/>
    </xf>
    <xf numFmtId="0" fontId="33" fillId="25" borderId="10" xfId="63" applyFont="1" applyFill="1" applyBorder="1" applyAlignment="1">
      <alignment horizontal="center" wrapText="1"/>
    </xf>
    <xf numFmtId="0" fontId="33" fillId="0" borderId="10" xfId="63" applyFont="1" applyFill="1" applyBorder="1" applyAlignment="1">
      <alignment horizontal="center" wrapText="1"/>
    </xf>
    <xf numFmtId="0" fontId="33" fillId="0" borderId="0" xfId="63" applyFont="1"/>
    <xf numFmtId="0" fontId="32" fillId="25" borderId="10" xfId="63" applyFont="1" applyFill="1" applyBorder="1" applyAlignment="1">
      <alignment horizontal="center" wrapText="1"/>
    </xf>
    <xf numFmtId="0" fontId="32" fillId="25" borderId="10" xfId="38" applyFont="1" applyFill="1" applyBorder="1" applyAlignment="1">
      <alignment horizontal="center" wrapText="1"/>
    </xf>
    <xf numFmtId="0" fontId="33" fillId="0" borderId="10" xfId="63" applyFont="1" applyBorder="1" applyAlignment="1">
      <alignment horizontal="left" wrapText="1"/>
    </xf>
    <xf numFmtId="0" fontId="33" fillId="0" borderId="10" xfId="63" applyFont="1" applyBorder="1" applyAlignment="1">
      <alignment wrapText="1"/>
    </xf>
    <xf numFmtId="0" fontId="33" fillId="24" borderId="10" xfId="63" applyFont="1" applyFill="1" applyBorder="1" applyAlignment="1">
      <alignment horizontal="center" wrapText="1"/>
    </xf>
    <xf numFmtId="0" fontId="33" fillId="0" borderId="10" xfId="63" applyFont="1" applyFill="1" applyBorder="1" applyAlignment="1">
      <alignment horizontal="center"/>
    </xf>
    <xf numFmtId="0" fontId="33" fillId="0" borderId="10" xfId="63" applyFont="1" applyBorder="1"/>
    <xf numFmtId="0" fontId="50" fillId="0" borderId="0" xfId="0" applyFont="1"/>
    <xf numFmtId="0" fontId="33" fillId="0" borderId="0" xfId="0" applyNumberFormat="1" applyFont="1" applyFill="1" applyBorder="1" applyAlignment="1">
      <alignment wrapText="1"/>
    </xf>
    <xf numFmtId="0" fontId="33" fillId="0" borderId="0" xfId="0" applyNumberFormat="1" applyFont="1" applyFill="1" applyBorder="1" applyAlignment="1">
      <alignment horizontal="right" wrapText="1"/>
    </xf>
    <xf numFmtId="0" fontId="50" fillId="0" borderId="16" xfId="0" applyFont="1" applyBorder="1" applyAlignment="1">
      <alignment horizontal="center" vertical="center"/>
    </xf>
    <xf numFmtId="0" fontId="54" fillId="0" borderId="17" xfId="0" applyNumberFormat="1" applyFont="1" applyFill="1" applyBorder="1" applyAlignment="1">
      <alignment horizontal="center" vertical="center" wrapText="1"/>
    </xf>
    <xf numFmtId="0" fontId="33" fillId="0" borderId="17" xfId="0" applyNumberFormat="1" applyFont="1" applyFill="1" applyBorder="1" applyAlignment="1">
      <alignment horizontal="center" vertical="center" wrapText="1"/>
    </xf>
    <xf numFmtId="0" fontId="34" fillId="0" borderId="18" xfId="0" applyNumberFormat="1" applyFont="1" applyFill="1" applyBorder="1" applyAlignment="1">
      <alignment horizontal="center" vertical="center" wrapText="1"/>
    </xf>
    <xf numFmtId="0" fontId="51" fillId="0" borderId="0" xfId="0" applyFont="1"/>
    <xf numFmtId="0" fontId="51" fillId="0" borderId="0" xfId="0" applyFont="1" applyAlignment="1">
      <alignment vertical="center"/>
    </xf>
    <xf numFmtId="1" fontId="33" fillId="0" borderId="19" xfId="0" applyNumberFormat="1" applyFont="1" applyFill="1" applyBorder="1" applyAlignment="1">
      <alignment horizontal="center" vertical="center" wrapText="1"/>
    </xf>
    <xf numFmtId="0" fontId="33" fillId="0" borderId="10" xfId="0" applyNumberFormat="1" applyFont="1" applyFill="1" applyBorder="1" applyAlignment="1">
      <alignment horizontal="left" vertical="center" wrapText="1"/>
    </xf>
    <xf numFmtId="168" fontId="33" fillId="0" borderId="10" xfId="0" applyNumberFormat="1" applyFont="1" applyFill="1" applyBorder="1" applyAlignment="1">
      <alignment horizontal="center" vertical="center" wrapText="1"/>
    </xf>
    <xf numFmtId="168" fontId="33" fillId="0" borderId="20" xfId="0" applyNumberFormat="1" applyFont="1" applyFill="1" applyBorder="1" applyAlignment="1">
      <alignment horizontal="center" vertical="center" wrapText="1"/>
    </xf>
    <xf numFmtId="168" fontId="33" fillId="25" borderId="10" xfId="0" applyNumberFormat="1" applyFont="1" applyFill="1" applyBorder="1" applyAlignment="1">
      <alignment horizontal="center" vertical="center" wrapText="1"/>
    </xf>
    <xf numFmtId="168" fontId="52" fillId="25" borderId="10" xfId="0" applyNumberFormat="1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wrapText="1"/>
    </xf>
    <xf numFmtId="0" fontId="31" fillId="25" borderId="0" xfId="0" applyFont="1" applyFill="1" applyBorder="1" applyAlignment="1">
      <alignment horizontal="centerContinuous" wrapText="1"/>
    </xf>
    <xf numFmtId="0" fontId="32" fillId="25" borderId="0" xfId="0" applyFont="1" applyFill="1" applyAlignment="1">
      <alignment wrapText="1"/>
    </xf>
    <xf numFmtId="0" fontId="33" fillId="25" borderId="0" xfId="0" applyFont="1" applyFill="1" applyAlignment="1">
      <alignment horizontal="center"/>
    </xf>
    <xf numFmtId="0" fontId="31" fillId="25" borderId="0" xfId="0" applyFont="1" applyFill="1" applyBorder="1" applyAlignment="1">
      <alignment horizontal="center" wrapText="1"/>
    </xf>
    <xf numFmtId="0" fontId="33" fillId="25" borderId="0" xfId="0" applyFont="1" applyFill="1"/>
    <xf numFmtId="0" fontId="38" fillId="25" borderId="15" xfId="0" applyFont="1" applyFill="1" applyBorder="1" applyAlignment="1">
      <alignment horizontal="left" wrapText="1"/>
    </xf>
    <xf numFmtId="0" fontId="34" fillId="25" borderId="15" xfId="0" applyFont="1" applyFill="1" applyBorder="1" applyAlignment="1">
      <alignment horizontal="centerContinuous" wrapText="1"/>
    </xf>
    <xf numFmtId="0" fontId="33" fillId="25" borderId="15" xfId="0" applyFont="1" applyFill="1" applyBorder="1" applyAlignment="1">
      <alignment horizontal="centerContinuous"/>
    </xf>
    <xf numFmtId="0" fontId="33" fillId="25" borderId="0" xfId="0" applyFont="1" applyFill="1" applyAlignment="1">
      <alignment horizontal="centerContinuous" wrapText="1"/>
    </xf>
    <xf numFmtId="0" fontId="32" fillId="25" borderId="0" xfId="0" applyFont="1" applyFill="1" applyAlignment="1">
      <alignment horizontal="centerContinuous" wrapText="1"/>
    </xf>
    <xf numFmtId="0" fontId="33" fillId="25" borderId="0" xfId="0" applyFont="1" applyFill="1" applyAlignment="1">
      <alignment wrapText="1"/>
    </xf>
    <xf numFmtId="0" fontId="34" fillId="25" borderId="0" xfId="0" applyFont="1" applyFill="1" applyAlignment="1">
      <alignment horizontal="center"/>
    </xf>
    <xf numFmtId="0" fontId="35" fillId="25" borderId="0" xfId="0" applyFont="1" applyFill="1" applyAlignment="1">
      <alignment horizontal="centerContinuous" wrapText="1"/>
    </xf>
    <xf numFmtId="0" fontId="35" fillId="25" borderId="10" xfId="63" applyFont="1" applyFill="1" applyBorder="1" applyAlignment="1">
      <alignment horizontal="center"/>
    </xf>
    <xf numFmtId="0" fontId="35" fillId="25" borderId="10" xfId="63" applyFont="1" applyFill="1" applyBorder="1" applyAlignment="1">
      <alignment wrapText="1"/>
    </xf>
    <xf numFmtId="0" fontId="35" fillId="25" borderId="10" xfId="0" applyFont="1" applyFill="1" applyBorder="1" applyAlignment="1">
      <alignment horizontal="center" wrapText="1"/>
    </xf>
    <xf numFmtId="0" fontId="35" fillId="25" borderId="10" xfId="0" applyFont="1" applyFill="1" applyBorder="1" applyAlignment="1">
      <alignment horizontal="centerContinuous" wrapText="1"/>
    </xf>
    <xf numFmtId="0" fontId="37" fillId="25" borderId="10" xfId="0" applyFont="1" applyFill="1" applyBorder="1" applyAlignment="1">
      <alignment horizontal="center" wrapText="1"/>
    </xf>
    <xf numFmtId="0" fontId="46" fillId="25" borderId="0" xfId="63" applyFont="1" applyFill="1"/>
    <xf numFmtId="0" fontId="35" fillId="25" borderId="10" xfId="63" applyFont="1" applyFill="1" applyBorder="1" applyAlignment="1">
      <alignment horizontal="center" wrapText="1"/>
    </xf>
    <xf numFmtId="0" fontId="32" fillId="25" borderId="10" xfId="0" applyFont="1" applyFill="1" applyBorder="1" applyAlignment="1">
      <alignment wrapText="1"/>
    </xf>
    <xf numFmtId="168" fontId="33" fillId="25" borderId="10" xfId="63" applyNumberFormat="1" applyFont="1" applyFill="1" applyBorder="1" applyAlignment="1">
      <alignment horizontal="center"/>
    </xf>
    <xf numFmtId="0" fontId="32" fillId="25" borderId="10" xfId="63" applyFont="1" applyFill="1" applyBorder="1" applyAlignment="1">
      <alignment wrapText="1"/>
    </xf>
    <xf numFmtId="168" fontId="32" fillId="25" borderId="10" xfId="63" applyNumberFormat="1" applyFont="1" applyFill="1" applyBorder="1" applyAlignment="1">
      <alignment horizontal="center" wrapText="1"/>
    </xf>
    <xf numFmtId="0" fontId="32" fillId="25" borderId="10" xfId="0" applyFont="1" applyFill="1" applyBorder="1" applyAlignment="1">
      <alignment horizontal="center" wrapText="1"/>
    </xf>
    <xf numFmtId="0" fontId="31" fillId="25" borderId="10" xfId="63" applyFont="1" applyFill="1" applyBorder="1" applyAlignment="1">
      <alignment horizontal="center"/>
    </xf>
    <xf numFmtId="0" fontId="39" fillId="25" borderId="10" xfId="63" applyFont="1" applyFill="1" applyBorder="1" applyAlignment="1">
      <alignment wrapText="1"/>
    </xf>
    <xf numFmtId="0" fontId="40" fillId="25" borderId="10" xfId="63" applyFont="1" applyFill="1" applyBorder="1" applyAlignment="1">
      <alignment horizontal="center" wrapText="1"/>
    </xf>
    <xf numFmtId="168" fontId="34" fillId="25" borderId="10" xfId="63" applyNumberFormat="1" applyFont="1" applyFill="1" applyBorder="1" applyAlignment="1">
      <alignment horizontal="center" wrapText="1"/>
    </xf>
    <xf numFmtId="168" fontId="53" fillId="25" borderId="0" xfId="63" applyNumberFormat="1" applyFont="1" applyFill="1"/>
    <xf numFmtId="0" fontId="30" fillId="25" borderId="0" xfId="95" applyFont="1" applyFill="1" applyBorder="1" applyAlignment="1">
      <alignment wrapText="1"/>
    </xf>
    <xf numFmtId="0" fontId="31" fillId="25" borderId="0" xfId="95" applyFont="1" applyFill="1" applyBorder="1" applyAlignment="1">
      <alignment horizontal="centerContinuous" wrapText="1"/>
    </xf>
    <xf numFmtId="0" fontId="32" fillId="25" borderId="0" xfId="95" applyFont="1" applyFill="1" applyAlignment="1">
      <alignment wrapText="1"/>
    </xf>
    <xf numFmtId="0" fontId="33" fillId="25" borderId="0" xfId="95" applyFont="1" applyFill="1" applyAlignment="1">
      <alignment horizontal="center"/>
    </xf>
    <xf numFmtId="0" fontId="33" fillId="25" borderId="0" xfId="95" applyFont="1" applyFill="1"/>
    <xf numFmtId="0" fontId="34" fillId="25" borderId="15" xfId="95" applyFont="1" applyFill="1" applyBorder="1" applyAlignment="1">
      <alignment horizontal="centerContinuous" wrapText="1"/>
    </xf>
    <xf numFmtId="0" fontId="33" fillId="25" borderId="0" xfId="95" applyFont="1" applyFill="1" applyAlignment="1">
      <alignment wrapText="1"/>
    </xf>
    <xf numFmtId="0" fontId="33" fillId="25" borderId="0" xfId="95" applyFont="1" applyFill="1" applyAlignment="1">
      <alignment horizontal="centerContinuous" wrapText="1"/>
    </xf>
    <xf numFmtId="0" fontId="33" fillId="25" borderId="0" xfId="95" applyFont="1" applyFill="1" applyAlignment="1">
      <alignment horizontal="centerContinuous"/>
    </xf>
    <xf numFmtId="0" fontId="34" fillId="25" borderId="0" xfId="95" applyFont="1" applyFill="1" applyAlignment="1">
      <alignment horizontal="center"/>
    </xf>
    <xf numFmtId="0" fontId="35" fillId="25" borderId="0" xfId="95" applyFont="1" applyFill="1" applyAlignment="1">
      <alignment horizontal="centerContinuous" wrapText="1"/>
    </xf>
    <xf numFmtId="0" fontId="35" fillId="25" borderId="10" xfId="0" applyFont="1" applyFill="1" applyBorder="1" applyAlignment="1">
      <alignment horizontal="center"/>
    </xf>
    <xf numFmtId="0" fontId="35" fillId="25" borderId="0" xfId="95" applyFont="1" applyFill="1"/>
    <xf numFmtId="0" fontId="31" fillId="25" borderId="10" xfId="0" applyFont="1" applyFill="1" applyBorder="1" applyAlignment="1">
      <alignment horizontal="center"/>
    </xf>
    <xf numFmtId="0" fontId="35" fillId="25" borderId="10" xfId="95" applyFont="1" applyFill="1" applyBorder="1" applyAlignment="1">
      <alignment horizontal="center" wrapText="1"/>
    </xf>
    <xf numFmtId="168" fontId="35" fillId="25" borderId="10" xfId="0" applyNumberFormat="1" applyFont="1" applyFill="1" applyBorder="1" applyAlignment="1">
      <alignment horizontal="center"/>
    </xf>
    <xf numFmtId="168" fontId="59" fillId="25" borderId="10" xfId="0" applyNumberFormat="1" applyFont="1" applyFill="1" applyBorder="1" applyAlignment="1">
      <alignment horizontal="center"/>
    </xf>
    <xf numFmtId="0" fontId="34" fillId="25" borderId="10" xfId="0" applyFont="1" applyFill="1" applyBorder="1" applyAlignment="1">
      <alignment horizontal="center"/>
    </xf>
    <xf numFmtId="168" fontId="33" fillId="25" borderId="10" xfId="0" applyNumberFormat="1" applyFont="1" applyFill="1" applyBorder="1" applyAlignment="1">
      <alignment horizontal="center"/>
    </xf>
    <xf numFmtId="0" fontId="33" fillId="25" borderId="10" xfId="0" applyFont="1" applyFill="1" applyBorder="1" applyAlignment="1">
      <alignment horizontal="center"/>
    </xf>
    <xf numFmtId="0" fontId="39" fillId="25" borderId="10" xfId="0" applyFont="1" applyFill="1" applyBorder="1" applyAlignment="1">
      <alignment wrapText="1"/>
    </xf>
    <xf numFmtId="0" fontId="40" fillId="25" borderId="10" xfId="0" applyFont="1" applyFill="1" applyBorder="1" applyAlignment="1">
      <alignment horizontal="center" wrapText="1"/>
    </xf>
    <xf numFmtId="168" fontId="40" fillId="25" borderId="10" xfId="0" applyNumberFormat="1" applyFont="1" applyFill="1" applyBorder="1" applyAlignment="1">
      <alignment horizontal="center" wrapText="1"/>
    </xf>
    <xf numFmtId="0" fontId="33" fillId="25" borderId="13" xfId="95" applyFont="1" applyFill="1" applyBorder="1"/>
    <xf numFmtId="0" fontId="34" fillId="25" borderId="12" xfId="95" applyFont="1" applyFill="1" applyBorder="1" applyAlignment="1">
      <alignment horizontal="centerContinuous" wrapText="1"/>
    </xf>
    <xf numFmtId="0" fontId="33" fillId="25" borderId="12" xfId="95" applyFont="1" applyFill="1" applyBorder="1" applyAlignment="1">
      <alignment horizontal="centerContinuous" wrapText="1"/>
    </xf>
    <xf numFmtId="0" fontId="32" fillId="25" borderId="12" xfId="95" applyFont="1" applyFill="1" applyBorder="1" applyAlignment="1">
      <alignment horizontal="centerContinuous" wrapText="1"/>
    </xf>
    <xf numFmtId="0" fontId="33" fillId="25" borderId="12" xfId="95" applyFont="1" applyFill="1" applyBorder="1" applyAlignment="1">
      <alignment horizontal="centerContinuous"/>
    </xf>
    <xf numFmtId="168" fontId="34" fillId="25" borderId="14" xfId="95" applyNumberFormat="1" applyFont="1" applyFill="1" applyBorder="1" applyAlignment="1">
      <alignment horizontal="centerContinuous"/>
    </xf>
    <xf numFmtId="0" fontId="41" fillId="25" borderId="0" xfId="95" applyFont="1" applyFill="1" applyAlignment="1">
      <alignment horizontal="center"/>
    </xf>
    <xf numFmtId="0" fontId="31" fillId="25" borderId="0" xfId="0" applyFont="1" applyFill="1" applyBorder="1" applyAlignment="1">
      <alignment wrapText="1"/>
    </xf>
    <xf numFmtId="0" fontId="33" fillId="25" borderId="0" xfId="0" applyFont="1" applyFill="1" applyAlignment="1">
      <alignment horizontal="centerContinuous"/>
    </xf>
    <xf numFmtId="0" fontId="32" fillId="25" borderId="10" xfId="0" applyFont="1" applyFill="1" applyBorder="1" applyAlignment="1">
      <alignment horizontal="center"/>
    </xf>
    <xf numFmtId="0" fontId="32" fillId="25" borderId="10" xfId="63" applyFont="1" applyFill="1" applyBorder="1" applyAlignment="1">
      <alignment horizontal="left" wrapText="1"/>
    </xf>
    <xf numFmtId="168" fontId="32" fillId="25" borderId="10" xfId="0" applyNumberFormat="1" applyFont="1" applyFill="1" applyBorder="1" applyAlignment="1">
      <alignment horizontal="center" wrapText="1"/>
    </xf>
    <xf numFmtId="168" fontId="32" fillId="25" borderId="10" xfId="0" applyNumberFormat="1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4" fillId="25" borderId="10" xfId="0" applyFont="1" applyFill="1" applyBorder="1" applyAlignment="1">
      <alignment wrapText="1"/>
    </xf>
    <xf numFmtId="0" fontId="40" fillId="25" borderId="0" xfId="63" applyFont="1" applyFill="1" applyBorder="1" applyAlignment="1">
      <alignment horizontal="center"/>
    </xf>
    <xf numFmtId="0" fontId="40" fillId="25" borderId="0" xfId="63" applyFont="1" applyFill="1" applyBorder="1" applyAlignment="1">
      <alignment wrapText="1"/>
    </xf>
    <xf numFmtId="0" fontId="40" fillId="25" borderId="0" xfId="63" applyFont="1" applyFill="1" applyBorder="1" applyAlignment="1">
      <alignment horizontal="center" wrapText="1"/>
    </xf>
    <xf numFmtId="168" fontId="40" fillId="25" borderId="0" xfId="63" applyNumberFormat="1" applyFont="1" applyFill="1" applyBorder="1" applyAlignment="1">
      <alignment horizontal="center" wrapText="1"/>
    </xf>
    <xf numFmtId="0" fontId="34" fillId="25" borderId="0" xfId="257" applyFont="1" applyFill="1" applyAlignment="1">
      <alignment horizontal="centerContinuous"/>
    </xf>
    <xf numFmtId="0" fontId="33" fillId="25" borderId="0" xfId="257" applyFont="1" applyFill="1" applyAlignment="1">
      <alignment horizontal="centerContinuous" wrapText="1"/>
    </xf>
    <xf numFmtId="0" fontId="32" fillId="25" borderId="0" xfId="63" applyFont="1" applyFill="1" applyBorder="1" applyAlignment="1">
      <alignment horizontal="centerContinuous" wrapText="1"/>
    </xf>
    <xf numFmtId="0" fontId="32" fillId="25" borderId="0" xfId="63" applyFont="1" applyFill="1" applyBorder="1" applyAlignment="1">
      <alignment horizontal="left" wrapText="1"/>
    </xf>
    <xf numFmtId="168" fontId="32" fillId="25" borderId="0" xfId="63" applyNumberFormat="1" applyFont="1" applyFill="1" applyBorder="1" applyAlignment="1">
      <alignment horizontal="centerContinuous" wrapText="1"/>
    </xf>
    <xf numFmtId="0" fontId="34" fillId="25" borderId="15" xfId="63" applyFont="1" applyFill="1" applyBorder="1" applyAlignment="1">
      <alignment horizontal="centerContinuous" wrapText="1"/>
    </xf>
    <xf numFmtId="0" fontId="35" fillId="25" borderId="0" xfId="63" applyFont="1" applyFill="1"/>
    <xf numFmtId="0" fontId="33" fillId="25" borderId="0" xfId="63" applyFont="1" applyFill="1"/>
    <xf numFmtId="0" fontId="32" fillId="25" borderId="10" xfId="200" applyFont="1" applyFill="1" applyBorder="1" applyAlignment="1">
      <alignment horizontal="center" wrapText="1"/>
    </xf>
    <xf numFmtId="0" fontId="35" fillId="25" borderId="10" xfId="38" applyFont="1" applyFill="1" applyBorder="1" applyAlignment="1">
      <alignment horizontal="center"/>
    </xf>
    <xf numFmtId="168" fontId="32" fillId="25" borderId="10" xfId="38" applyNumberFormat="1" applyFont="1" applyFill="1" applyBorder="1" applyAlignment="1">
      <alignment horizontal="center" wrapText="1"/>
    </xf>
    <xf numFmtId="168" fontId="33" fillId="25" borderId="10" xfId="38" applyNumberFormat="1" applyFont="1" applyFill="1" applyBorder="1" applyAlignment="1">
      <alignment horizontal="center"/>
    </xf>
    <xf numFmtId="0" fontId="33" fillId="25" borderId="0" xfId="38" applyFont="1" applyFill="1"/>
    <xf numFmtId="0" fontId="32" fillId="25" borderId="10" xfId="296" applyFont="1" applyFill="1" applyBorder="1" applyAlignment="1">
      <alignment horizontal="center" wrapText="1"/>
    </xf>
    <xf numFmtId="0" fontId="33" fillId="25" borderId="0" xfId="64" applyFont="1" applyFill="1"/>
    <xf numFmtId="0" fontId="39" fillId="25" borderId="10" xfId="63" applyFont="1" applyFill="1" applyBorder="1" applyAlignment="1">
      <alignment horizontal="center" wrapText="1"/>
    </xf>
    <xf numFmtId="168" fontId="34" fillId="25" borderId="10" xfId="63" applyNumberFormat="1" applyFont="1" applyFill="1" applyBorder="1" applyAlignment="1">
      <alignment horizontal="center"/>
    </xf>
    <xf numFmtId="168" fontId="33" fillId="25" borderId="0" xfId="63" applyNumberFormat="1" applyFont="1" applyFill="1"/>
    <xf numFmtId="0" fontId="33" fillId="25" borderId="0" xfId="63" applyFont="1" applyFill="1" applyAlignment="1">
      <alignment horizontal="center"/>
    </xf>
    <xf numFmtId="0" fontId="32" fillId="25" borderId="0" xfId="63" applyFont="1" applyFill="1" applyAlignment="1">
      <alignment wrapText="1"/>
    </xf>
    <xf numFmtId="0" fontId="33" fillId="25" borderId="0" xfId="63" applyFont="1" applyFill="1" applyAlignment="1">
      <alignment wrapText="1"/>
    </xf>
    <xf numFmtId="0" fontId="31" fillId="25" borderId="0" xfId="63" applyFont="1" applyFill="1" applyBorder="1" applyAlignment="1">
      <alignment horizontal="centerContinuous" wrapText="1"/>
    </xf>
    <xf numFmtId="0" fontId="33" fillId="25" borderId="0" xfId="63" applyFont="1" applyFill="1" applyAlignment="1">
      <alignment horizontal="centerContinuous" wrapText="1"/>
    </xf>
    <xf numFmtId="0" fontId="33" fillId="25" borderId="0" xfId="63" applyFont="1" applyFill="1" applyAlignment="1">
      <alignment horizontal="centerContinuous"/>
    </xf>
    <xf numFmtId="0" fontId="34" fillId="25" borderId="0" xfId="63" applyFont="1" applyFill="1" applyAlignment="1">
      <alignment horizontal="center"/>
    </xf>
    <xf numFmtId="0" fontId="33" fillId="25" borderId="0" xfId="63" applyFont="1" applyFill="1" applyAlignment="1"/>
    <xf numFmtId="0" fontId="33" fillId="25" borderId="0" xfId="63" applyFont="1" applyFill="1" applyBorder="1" applyAlignment="1">
      <alignment horizontal="centerContinuous" wrapText="1"/>
    </xf>
    <xf numFmtId="0" fontId="35" fillId="25" borderId="10" xfId="63" applyFont="1" applyFill="1" applyBorder="1" applyAlignment="1">
      <alignment horizontal="centerContinuous" wrapText="1"/>
    </xf>
    <xf numFmtId="0" fontId="37" fillId="25" borderId="10" xfId="63" applyFont="1" applyFill="1" applyBorder="1" applyAlignment="1">
      <alignment horizontal="center" wrapText="1"/>
    </xf>
    <xf numFmtId="0" fontId="32" fillId="25" borderId="10" xfId="63" applyFont="1" applyFill="1" applyBorder="1" applyAlignment="1">
      <alignment horizontal="center"/>
    </xf>
    <xf numFmtId="168" fontId="32" fillId="25" borderId="10" xfId="63" applyNumberFormat="1" applyFont="1" applyFill="1" applyBorder="1" applyAlignment="1">
      <alignment horizontal="center"/>
    </xf>
    <xf numFmtId="0" fontId="40" fillId="25" borderId="10" xfId="63" applyFont="1" applyFill="1" applyBorder="1" applyAlignment="1">
      <alignment horizontal="center"/>
    </xf>
    <xf numFmtId="0" fontId="40" fillId="25" borderId="10" xfId="63" applyFont="1" applyFill="1" applyBorder="1" applyAlignment="1">
      <alignment wrapText="1"/>
    </xf>
    <xf numFmtId="168" fontId="40" fillId="25" borderId="10" xfId="63" applyNumberFormat="1" applyFont="1" applyFill="1" applyBorder="1" applyAlignment="1">
      <alignment horizontal="center" wrapText="1"/>
    </xf>
    <xf numFmtId="0" fontId="34" fillId="25" borderId="0" xfId="63" applyFont="1" applyFill="1" applyAlignment="1">
      <alignment horizontal="centerContinuous"/>
    </xf>
    <xf numFmtId="0" fontId="32" fillId="25" borderId="0" xfId="63" applyFont="1" applyFill="1" applyAlignment="1">
      <alignment horizontal="centerContinuous" wrapText="1"/>
    </xf>
    <xf numFmtId="0" fontId="32" fillId="25" borderId="10" xfId="256" applyFont="1" applyFill="1" applyBorder="1" applyAlignment="1">
      <alignment wrapText="1"/>
    </xf>
    <xf numFmtId="0" fontId="31" fillId="25" borderId="0" xfId="63" applyFont="1" applyFill="1" applyBorder="1" applyAlignment="1">
      <alignment horizontal="center"/>
    </xf>
    <xf numFmtId="0" fontId="39" fillId="25" borderId="0" xfId="63" applyFont="1" applyFill="1" applyBorder="1" applyAlignment="1">
      <alignment wrapText="1"/>
    </xf>
    <xf numFmtId="168" fontId="34" fillId="25" borderId="0" xfId="63" applyNumberFormat="1" applyFont="1" applyFill="1" applyBorder="1" applyAlignment="1">
      <alignment horizontal="center" wrapText="1"/>
    </xf>
    <xf numFmtId="0" fontId="33" fillId="25" borderId="0" xfId="287" applyFont="1" applyFill="1" applyAlignment="1">
      <alignment horizontal="center"/>
    </xf>
    <xf numFmtId="0" fontId="34" fillId="25" borderId="0" xfId="287" applyFont="1" applyFill="1" applyAlignment="1">
      <alignment horizontal="centerContinuous"/>
    </xf>
    <xf numFmtId="0" fontId="33" fillId="25" borderId="0" xfId="287" applyFont="1" applyFill="1" applyAlignment="1">
      <alignment horizontal="centerContinuous" wrapText="1"/>
    </xf>
    <xf numFmtId="0" fontId="32" fillId="25" borderId="0" xfId="287" applyFont="1" applyFill="1" applyAlignment="1">
      <alignment horizontal="centerContinuous" wrapText="1"/>
    </xf>
    <xf numFmtId="0" fontId="33" fillId="25" borderId="0" xfId="287" applyFont="1" applyFill="1" applyAlignment="1">
      <alignment horizontal="centerContinuous"/>
    </xf>
    <xf numFmtId="0" fontId="32" fillId="25" borderId="0" xfId="287" applyFont="1" applyFill="1" applyBorder="1" applyAlignment="1">
      <alignment horizontal="centerContinuous" wrapText="1"/>
    </xf>
    <xf numFmtId="0" fontId="33" fillId="25" borderId="0" xfId="287" applyFont="1" applyFill="1"/>
    <xf numFmtId="0" fontId="57" fillId="25" borderId="0" xfId="0" applyFont="1" applyFill="1" applyAlignment="1"/>
    <xf numFmtId="0" fontId="52" fillId="25" borderId="0" xfId="63" applyFont="1" applyFill="1" applyAlignment="1">
      <alignment wrapText="1"/>
    </xf>
    <xf numFmtId="0" fontId="55" fillId="25" borderId="0" xfId="63" applyFont="1" applyFill="1" applyAlignment="1">
      <alignment wrapText="1"/>
    </xf>
    <xf numFmtId="0" fontId="35" fillId="25" borderId="10" xfId="38" applyFont="1" applyFill="1" applyBorder="1" applyAlignment="1">
      <alignment wrapText="1"/>
    </xf>
    <xf numFmtId="0" fontId="35" fillId="25" borderId="0" xfId="38" applyFont="1" applyFill="1"/>
    <xf numFmtId="0" fontId="35" fillId="25" borderId="10" xfId="38" applyFont="1" applyFill="1" applyBorder="1" applyAlignment="1">
      <alignment horizontal="center" wrapText="1"/>
    </xf>
    <xf numFmtId="0" fontId="33" fillId="25" borderId="10" xfId="38" applyFont="1" applyFill="1" applyBorder="1" applyAlignment="1">
      <alignment horizontal="center" wrapText="1"/>
    </xf>
    <xf numFmtId="0" fontId="32" fillId="25" borderId="10" xfId="38" applyFont="1" applyFill="1" applyBorder="1" applyAlignment="1">
      <alignment wrapText="1"/>
    </xf>
    <xf numFmtId="0" fontId="32" fillId="25" borderId="10" xfId="38" applyFont="1" applyFill="1" applyBorder="1" applyAlignment="1">
      <alignment horizontal="center"/>
    </xf>
    <xf numFmtId="2" fontId="33" fillId="25" borderId="10" xfId="38" applyNumberFormat="1" applyFont="1" applyFill="1" applyBorder="1" applyAlignment="1">
      <alignment vertical="center" wrapText="1"/>
    </xf>
    <xf numFmtId="0" fontId="33" fillId="25" borderId="10" xfId="38" applyFont="1" applyFill="1" applyBorder="1" applyAlignment="1">
      <alignment horizontal="center"/>
    </xf>
    <xf numFmtId="0" fontId="31" fillId="25" borderId="10" xfId="38" applyFont="1" applyFill="1" applyBorder="1" applyAlignment="1">
      <alignment horizontal="center"/>
    </xf>
    <xf numFmtId="0" fontId="39" fillId="25" borderId="10" xfId="38" applyFont="1" applyFill="1" applyBorder="1" applyAlignment="1">
      <alignment wrapText="1"/>
    </xf>
    <xf numFmtId="0" fontId="40" fillId="25" borderId="10" xfId="38" applyFont="1" applyFill="1" applyBorder="1" applyAlignment="1">
      <alignment horizontal="center" wrapText="1"/>
    </xf>
    <xf numFmtId="168" fontId="34" fillId="25" borderId="10" xfId="38" applyNumberFormat="1" applyFont="1" applyFill="1" applyBorder="1" applyAlignment="1">
      <alignment horizontal="center" wrapText="1"/>
    </xf>
    <xf numFmtId="168" fontId="34" fillId="25" borderId="0" xfId="38" applyNumberFormat="1" applyFont="1" applyFill="1"/>
    <xf numFmtId="0" fontId="33" fillId="25" borderId="0" xfId="38" applyFont="1" applyFill="1" applyAlignment="1">
      <alignment horizontal="center"/>
    </xf>
    <xf numFmtId="0" fontId="32" fillId="25" borderId="0" xfId="38" applyFont="1" applyFill="1" applyBorder="1" applyAlignment="1">
      <alignment horizontal="centerContinuous" wrapText="1"/>
    </xf>
    <xf numFmtId="0" fontId="33" fillId="25" borderId="0" xfId="38" applyFont="1" applyFill="1" applyAlignment="1">
      <alignment horizontal="centerContinuous" wrapText="1"/>
    </xf>
    <xf numFmtId="0" fontId="32" fillId="25" borderId="0" xfId="38" applyFont="1" applyFill="1" applyAlignment="1">
      <alignment horizontal="centerContinuous" wrapText="1"/>
    </xf>
    <xf numFmtId="0" fontId="33" fillId="25" borderId="0" xfId="38" applyFont="1" applyFill="1" applyAlignment="1">
      <alignment horizontal="centerContinuous"/>
    </xf>
    <xf numFmtId="0" fontId="32" fillId="25" borderId="0" xfId="38" applyFont="1" applyFill="1" applyAlignment="1">
      <alignment wrapText="1"/>
    </xf>
    <xf numFmtId="0" fontId="33" fillId="25" borderId="0" xfId="38" applyFont="1" applyFill="1" applyAlignment="1">
      <alignment wrapText="1"/>
    </xf>
    <xf numFmtId="0" fontId="32" fillId="25" borderId="0" xfId="63" applyFont="1" applyFill="1"/>
    <xf numFmtId="1" fontId="32" fillId="25" borderId="10" xfId="63" applyNumberFormat="1" applyFont="1" applyFill="1" applyBorder="1" applyAlignment="1">
      <alignment horizontal="center" wrapText="1"/>
    </xf>
    <xf numFmtId="168" fontId="32" fillId="25" borderId="0" xfId="63" applyNumberFormat="1" applyFont="1" applyFill="1"/>
    <xf numFmtId="0" fontId="35" fillId="25" borderId="0" xfId="0" applyFont="1" applyFill="1"/>
    <xf numFmtId="0" fontId="40" fillId="25" borderId="0" xfId="0" applyFont="1" applyFill="1" applyBorder="1" applyAlignment="1">
      <alignment horizontal="center"/>
    </xf>
    <xf numFmtId="0" fontId="32" fillId="25" borderId="0" xfId="0" applyFont="1" applyFill="1" applyBorder="1" applyAlignment="1">
      <alignment horizontal="centerContinuous" wrapText="1"/>
    </xf>
    <xf numFmtId="0" fontId="40" fillId="25" borderId="0" xfId="0" applyFont="1" applyFill="1" applyBorder="1" applyAlignment="1">
      <alignment horizontal="centerContinuous" wrapText="1"/>
    </xf>
    <xf numFmtId="0" fontId="40" fillId="25" borderId="0" xfId="0" applyFont="1" applyFill="1" applyBorder="1" applyAlignment="1">
      <alignment horizontal="center" vertical="distributed" wrapText="1" readingOrder="1"/>
    </xf>
    <xf numFmtId="168" fontId="40" fillId="25" borderId="0" xfId="0" applyNumberFormat="1" applyFont="1" applyFill="1" applyBorder="1" applyAlignment="1">
      <alignment horizontal="center" vertical="distributed" wrapText="1" readingOrder="1"/>
    </xf>
    <xf numFmtId="168" fontId="32" fillId="25" borderId="0" xfId="0" applyNumberFormat="1" applyFont="1" applyFill="1" applyBorder="1" applyAlignment="1">
      <alignment horizontal="centerContinuous" wrapText="1"/>
    </xf>
    <xf numFmtId="0" fontId="34" fillId="25" borderId="0" xfId="0" applyFont="1" applyFill="1" applyAlignment="1">
      <alignment horizontal="centerContinuous"/>
    </xf>
    <xf numFmtId="0" fontId="32" fillId="25" borderId="0" xfId="63" applyFont="1" applyFill="1" applyAlignment="1">
      <alignment horizontal="center"/>
    </xf>
    <xf numFmtId="0" fontId="47" fillId="25" borderId="0" xfId="63" applyFont="1" applyFill="1"/>
    <xf numFmtId="0" fontId="34" fillId="25" borderId="10" xfId="63" applyFont="1" applyFill="1" applyBorder="1" applyAlignment="1">
      <alignment vertical="center" wrapText="1"/>
    </xf>
    <xf numFmtId="0" fontId="39" fillId="25" borderId="10" xfId="63" applyFont="1" applyFill="1" applyBorder="1" applyAlignment="1">
      <alignment vertical="center" wrapText="1"/>
    </xf>
    <xf numFmtId="0" fontId="40" fillId="25" borderId="10" xfId="63" applyFont="1" applyFill="1" applyBorder="1" applyAlignment="1">
      <alignment horizontal="center" vertical="center" wrapText="1"/>
    </xf>
    <xf numFmtId="168" fontId="34" fillId="25" borderId="10" xfId="63" applyNumberFormat="1" applyFont="1" applyFill="1" applyBorder="1" applyAlignment="1">
      <alignment horizontal="center" vertical="center" wrapText="1"/>
    </xf>
    <xf numFmtId="2" fontId="33" fillId="25" borderId="0" xfId="63" applyNumberFormat="1" applyFont="1" applyFill="1"/>
    <xf numFmtId="0" fontId="33" fillId="25" borderId="0" xfId="0" applyFont="1" applyFill="1" applyBorder="1" applyAlignment="1">
      <alignment horizontal="centerContinuous" wrapText="1"/>
    </xf>
    <xf numFmtId="0" fontId="55" fillId="25" borderId="10" xfId="0" applyFont="1" applyFill="1" applyBorder="1" applyAlignment="1">
      <alignment horizontal="center"/>
    </xf>
    <xf numFmtId="0" fontId="58" fillId="25" borderId="0" xfId="63" applyFont="1" applyFill="1" applyAlignment="1">
      <alignment wrapText="1"/>
    </xf>
    <xf numFmtId="0" fontId="40" fillId="25" borderId="10" xfId="38" applyFont="1" applyFill="1" applyBorder="1" applyAlignment="1">
      <alignment wrapText="1"/>
    </xf>
    <xf numFmtId="0" fontId="32" fillId="25" borderId="0" xfId="38" applyFont="1" applyFill="1"/>
    <xf numFmtId="168" fontId="32" fillId="25" borderId="10" xfId="38" applyNumberFormat="1" applyFont="1" applyFill="1" applyBorder="1" applyAlignment="1">
      <alignment horizontal="center"/>
    </xf>
    <xf numFmtId="0" fontId="40" fillId="25" borderId="10" xfId="38" applyFont="1" applyFill="1" applyBorder="1" applyAlignment="1">
      <alignment horizontal="center"/>
    </xf>
    <xf numFmtId="168" fontId="40" fillId="25" borderId="10" xfId="38" applyNumberFormat="1" applyFont="1" applyFill="1" applyBorder="1" applyAlignment="1">
      <alignment horizontal="center" wrapText="1"/>
    </xf>
    <xf numFmtId="0" fontId="40" fillId="25" borderId="0" xfId="38" applyFont="1" applyFill="1" applyBorder="1" applyAlignment="1">
      <alignment horizontal="center"/>
    </xf>
    <xf numFmtId="0" fontId="40" fillId="25" borderId="0" xfId="38" applyFont="1" applyFill="1" applyBorder="1" applyAlignment="1">
      <alignment wrapText="1"/>
    </xf>
    <xf numFmtId="0" fontId="40" fillId="25" borderId="0" xfId="38" applyFont="1" applyFill="1" applyBorder="1" applyAlignment="1">
      <alignment horizontal="center" wrapText="1"/>
    </xf>
    <xf numFmtId="0" fontId="34" fillId="25" borderId="0" xfId="38" applyFont="1" applyFill="1" applyAlignment="1">
      <alignment horizontal="centerContinuous"/>
    </xf>
    <xf numFmtId="0" fontId="32" fillId="25" borderId="0" xfId="38" applyFont="1" applyFill="1" applyBorder="1" applyAlignment="1">
      <alignment horizontal="center" wrapText="1"/>
    </xf>
    <xf numFmtId="168" fontId="34" fillId="25" borderId="10" xfId="38" applyNumberFormat="1" applyFont="1" applyFill="1" applyBorder="1" applyAlignment="1">
      <alignment horizontal="center"/>
    </xf>
    <xf numFmtId="0" fontId="39" fillId="25" borderId="0" xfId="38" applyFont="1" applyFill="1" applyBorder="1" applyAlignment="1">
      <alignment horizontal="centerContinuous" wrapText="1"/>
    </xf>
    <xf numFmtId="0" fontId="33" fillId="25" borderId="10" xfId="63" applyFont="1" applyFill="1" applyBorder="1" applyAlignment="1">
      <alignment horizontal="left" wrapText="1"/>
    </xf>
    <xf numFmtId="168" fontId="52" fillId="25" borderId="0" xfId="63" applyNumberFormat="1" applyFont="1" applyFill="1"/>
    <xf numFmtId="0" fontId="35" fillId="25" borderId="0" xfId="76" applyFont="1" applyFill="1"/>
    <xf numFmtId="168" fontId="33" fillId="25" borderId="0" xfId="76" applyNumberFormat="1" applyFont="1" applyFill="1"/>
    <xf numFmtId="0" fontId="58" fillId="25" borderId="0" xfId="76" applyFont="1" applyFill="1" applyAlignment="1">
      <alignment wrapText="1"/>
    </xf>
    <xf numFmtId="0" fontId="34" fillId="25" borderId="0" xfId="0" applyFont="1" applyFill="1" applyBorder="1" applyAlignment="1">
      <alignment wrapText="1"/>
    </xf>
    <xf numFmtId="168" fontId="52" fillId="25" borderId="0" xfId="76" applyNumberFormat="1" applyFont="1" applyFill="1"/>
    <xf numFmtId="0" fontId="55" fillId="25" borderId="10" xfId="38" applyFont="1" applyFill="1" applyBorder="1" applyAlignment="1">
      <alignment wrapText="1"/>
    </xf>
    <xf numFmtId="0" fontId="31" fillId="25" borderId="0" xfId="38" applyFont="1" applyFill="1" applyAlignment="1">
      <alignment wrapText="1"/>
    </xf>
    <xf numFmtId="0" fontId="35" fillId="25" borderId="11" xfId="88" applyFont="1" applyFill="1" applyBorder="1" applyAlignment="1">
      <alignment horizontal="center"/>
    </xf>
    <xf numFmtId="0" fontId="35" fillId="25" borderId="10" xfId="88" applyFont="1" applyFill="1" applyBorder="1" applyAlignment="1">
      <alignment horizontal="center" wrapText="1"/>
    </xf>
    <xf numFmtId="0" fontId="37" fillId="25" borderId="10" xfId="88" applyFont="1" applyFill="1" applyBorder="1" applyAlignment="1">
      <alignment horizontal="center" wrapText="1"/>
    </xf>
    <xf numFmtId="0" fontId="35" fillId="25" borderId="0" xfId="88" applyFont="1" applyFill="1"/>
    <xf numFmtId="0" fontId="35" fillId="25" borderId="10" xfId="88" applyFont="1" applyFill="1" applyBorder="1" applyAlignment="1">
      <alignment horizontal="center"/>
    </xf>
    <xf numFmtId="0" fontId="31" fillId="25" borderId="10" xfId="88" applyFont="1" applyFill="1" applyBorder="1" applyAlignment="1">
      <alignment horizontal="center"/>
    </xf>
    <xf numFmtId="0" fontId="32" fillId="25" borderId="10" xfId="88" applyFont="1" applyFill="1" applyBorder="1" applyAlignment="1">
      <alignment horizontal="left" wrapText="1"/>
    </xf>
    <xf numFmtId="0" fontId="32" fillId="25" borderId="10" xfId="88" applyFont="1" applyFill="1" applyBorder="1" applyAlignment="1">
      <alignment horizontal="center" wrapText="1"/>
    </xf>
    <xf numFmtId="168" fontId="33" fillId="25" borderId="10" xfId="88" applyNumberFormat="1" applyFont="1" applyFill="1" applyBorder="1" applyAlignment="1">
      <alignment horizontal="center"/>
    </xf>
    <xf numFmtId="168" fontId="35" fillId="25" borderId="10" xfId="88" applyNumberFormat="1" applyFont="1" applyFill="1" applyBorder="1" applyAlignment="1">
      <alignment horizontal="center"/>
    </xf>
    <xf numFmtId="0" fontId="35" fillId="25" borderId="10" xfId="88" applyFont="1" applyFill="1" applyBorder="1" applyAlignment="1">
      <alignment horizontal="left" wrapText="1"/>
    </xf>
    <xf numFmtId="0" fontId="34" fillId="25" borderId="10" xfId="88" applyFont="1" applyFill="1" applyBorder="1" applyAlignment="1">
      <alignment horizontal="center"/>
    </xf>
    <xf numFmtId="0" fontId="33" fillId="25" borderId="0" xfId="88" applyFont="1" applyFill="1"/>
    <xf numFmtId="0" fontId="33" fillId="25" borderId="10" xfId="88" applyFont="1" applyFill="1" applyBorder="1" applyAlignment="1">
      <alignment horizontal="center"/>
    </xf>
    <xf numFmtId="0" fontId="32" fillId="25" borderId="10" xfId="88" applyFont="1" applyFill="1" applyBorder="1" applyAlignment="1">
      <alignment wrapText="1"/>
    </xf>
    <xf numFmtId="0" fontId="39" fillId="25" borderId="10" xfId="88" applyFont="1" applyFill="1" applyBorder="1" applyAlignment="1">
      <alignment wrapText="1"/>
    </xf>
    <xf numFmtId="0" fontId="40" fillId="25" borderId="10" xfId="88" applyFont="1" applyFill="1" applyBorder="1" applyAlignment="1">
      <alignment horizontal="center" wrapText="1"/>
    </xf>
    <xf numFmtId="168" fontId="40" fillId="25" borderId="10" xfId="88" applyNumberFormat="1" applyFont="1" applyFill="1" applyBorder="1" applyAlignment="1">
      <alignment horizontal="center" wrapText="1"/>
    </xf>
    <xf numFmtId="0" fontId="33" fillId="25" borderId="0" xfId="88" applyFont="1" applyFill="1" applyAlignment="1">
      <alignment horizontal="center"/>
    </xf>
    <xf numFmtId="0" fontId="32" fillId="25" borderId="0" xfId="88" applyFont="1" applyFill="1" applyAlignment="1">
      <alignment wrapText="1"/>
    </xf>
    <xf numFmtId="0" fontId="33" fillId="25" borderId="0" xfId="88" applyFont="1" applyFill="1" applyAlignment="1">
      <alignment wrapText="1"/>
    </xf>
    <xf numFmtId="0" fontId="33" fillId="25" borderId="13" xfId="88" applyFont="1" applyFill="1" applyBorder="1"/>
    <xf numFmtId="168" fontId="34" fillId="25" borderId="14" xfId="88" applyNumberFormat="1" applyFont="1" applyFill="1" applyBorder="1" applyAlignment="1">
      <alignment horizontal="centerContinuous"/>
    </xf>
    <xf numFmtId="168" fontId="49" fillId="25" borderId="0" xfId="88" applyNumberFormat="1" applyFont="1" applyFill="1" applyAlignment="1">
      <alignment horizontal="center"/>
    </xf>
    <xf numFmtId="0" fontId="33" fillId="25" borderId="0" xfId="88" applyFont="1" applyFill="1" applyAlignment="1">
      <alignment horizontal="centerContinuous"/>
    </xf>
    <xf numFmtId="0" fontId="33" fillId="25" borderId="0" xfId="88" applyFont="1" applyFill="1" applyBorder="1"/>
    <xf numFmtId="0" fontId="34" fillId="25" borderId="0" xfId="88" applyFont="1" applyFill="1" applyBorder="1" applyAlignment="1">
      <alignment horizontal="centerContinuous" wrapText="1"/>
    </xf>
    <xf numFmtId="0" fontId="33" fillId="25" borderId="0" xfId="88" applyFont="1" applyFill="1" applyBorder="1" applyAlignment="1">
      <alignment horizontal="centerContinuous" wrapText="1"/>
    </xf>
    <xf numFmtId="0" fontId="32" fillId="25" borderId="0" xfId="88" applyFont="1" applyFill="1" applyBorder="1" applyAlignment="1">
      <alignment horizontal="centerContinuous" wrapText="1"/>
    </xf>
    <xf numFmtId="9" fontId="33" fillId="25" borderId="0" xfId="38" applyNumberFormat="1" applyFont="1" applyFill="1"/>
    <xf numFmtId="168" fontId="34" fillId="25" borderId="0" xfId="88" applyNumberFormat="1" applyFont="1" applyFill="1" applyAlignment="1">
      <alignment horizontal="center"/>
    </xf>
    <xf numFmtId="168" fontId="40" fillId="25" borderId="0" xfId="38" applyNumberFormat="1" applyFont="1" applyFill="1" applyBorder="1" applyAlignment="1">
      <alignment horizontal="center" wrapText="1"/>
    </xf>
    <xf numFmtId="0" fontId="35" fillId="25" borderId="0" xfId="0" applyFont="1" applyFill="1" applyBorder="1" applyAlignment="1">
      <alignment horizontal="center"/>
    </xf>
    <xf numFmtId="0" fontId="35" fillId="25" borderId="0" xfId="0" applyFont="1" applyFill="1" applyBorder="1" applyAlignment="1">
      <alignment horizontal="center" wrapText="1"/>
    </xf>
    <xf numFmtId="0" fontId="35" fillId="25" borderId="0" xfId="0" applyFont="1" applyFill="1" applyBorder="1" applyAlignment="1">
      <alignment horizontal="centerContinuous" wrapText="1"/>
    </xf>
    <xf numFmtId="0" fontId="37" fillId="25" borderId="0" xfId="0" applyFont="1" applyFill="1" applyBorder="1" applyAlignment="1">
      <alignment horizontal="center" wrapText="1"/>
    </xf>
    <xf numFmtId="0" fontId="31" fillId="25" borderId="0" xfId="0" applyFont="1" applyFill="1" applyBorder="1" applyAlignment="1">
      <alignment horizontal="center"/>
    </xf>
    <xf numFmtId="0" fontId="35" fillId="25" borderId="0" xfId="63" applyFont="1" applyFill="1" applyBorder="1" applyAlignment="1">
      <alignment horizontal="center" wrapText="1"/>
    </xf>
    <xf numFmtId="168" fontId="35" fillId="25" borderId="0" xfId="0" applyNumberFormat="1" applyFont="1" applyFill="1" applyBorder="1" applyAlignment="1">
      <alignment horizontal="center"/>
    </xf>
    <xf numFmtId="168" fontId="59" fillId="25" borderId="0" xfId="0" applyNumberFormat="1" applyFont="1" applyFill="1" applyBorder="1" applyAlignment="1">
      <alignment horizontal="center"/>
    </xf>
    <xf numFmtId="0" fontId="34" fillId="25" borderId="0" xfId="0" applyFont="1" applyFill="1" applyBorder="1" applyAlignment="1">
      <alignment horizontal="center"/>
    </xf>
    <xf numFmtId="0" fontId="32" fillId="25" borderId="0" xfId="0" applyFont="1" applyFill="1" applyBorder="1" applyAlignment="1">
      <alignment wrapText="1"/>
    </xf>
    <xf numFmtId="168" fontId="33" fillId="25" borderId="0" xfId="0" applyNumberFormat="1" applyFont="1" applyFill="1" applyBorder="1" applyAlignment="1">
      <alignment horizontal="center"/>
    </xf>
    <xf numFmtId="0" fontId="33" fillId="25" borderId="0" xfId="0" applyFont="1" applyFill="1" applyBorder="1" applyAlignment="1">
      <alignment horizontal="center"/>
    </xf>
    <xf numFmtId="0" fontId="39" fillId="25" borderId="0" xfId="0" applyFont="1" applyFill="1" applyBorder="1" applyAlignment="1">
      <alignment wrapText="1"/>
    </xf>
    <xf numFmtId="0" fontId="40" fillId="25" borderId="0" xfId="0" applyFont="1" applyFill="1" applyBorder="1" applyAlignment="1">
      <alignment horizontal="center" wrapText="1"/>
    </xf>
    <xf numFmtId="168" fontId="40" fillId="25" borderId="0" xfId="0" applyNumberFormat="1" applyFont="1" applyFill="1" applyBorder="1" applyAlignment="1">
      <alignment horizontal="center" wrapText="1"/>
    </xf>
    <xf numFmtId="9" fontId="33" fillId="25" borderId="0" xfId="63" applyNumberFormat="1" applyFont="1" applyFill="1"/>
    <xf numFmtId="0" fontId="33" fillId="25" borderId="13" xfId="63" applyFont="1" applyFill="1" applyBorder="1"/>
    <xf numFmtId="0" fontId="33" fillId="25" borderId="12" xfId="63" applyFont="1" applyFill="1" applyBorder="1" applyAlignment="1">
      <alignment horizontal="centerContinuous"/>
    </xf>
    <xf numFmtId="168" fontId="34" fillId="25" borderId="14" xfId="63" applyNumberFormat="1" applyFont="1" applyFill="1" applyBorder="1" applyAlignment="1">
      <alignment horizontal="centerContinuous"/>
    </xf>
    <xf numFmtId="168" fontId="34" fillId="25" borderId="0" xfId="63" applyNumberFormat="1" applyFont="1" applyFill="1"/>
    <xf numFmtId="0" fontId="33" fillId="25" borderId="0" xfId="63" applyFont="1" applyFill="1" applyBorder="1"/>
    <xf numFmtId="0" fontId="34" fillId="25" borderId="0" xfId="63" applyFont="1" applyFill="1" applyBorder="1" applyAlignment="1">
      <alignment horizontal="centerContinuous" wrapText="1"/>
    </xf>
    <xf numFmtId="0" fontId="33" fillId="25" borderId="0" xfId="63" applyFont="1" applyFill="1" applyBorder="1" applyAlignment="1">
      <alignment horizontal="centerContinuous"/>
    </xf>
    <xf numFmtId="168" fontId="34" fillId="25" borderId="0" xfId="63" applyNumberFormat="1" applyFont="1" applyFill="1" applyBorder="1" applyAlignment="1">
      <alignment horizontal="centerContinuous"/>
    </xf>
    <xf numFmtId="0" fontId="32" fillId="25" borderId="10" xfId="0" applyFont="1" applyFill="1" applyBorder="1" applyAlignment="1">
      <alignment horizontal="left" wrapText="1"/>
    </xf>
    <xf numFmtId="168" fontId="55" fillId="25" borderId="10" xfId="0" applyNumberFormat="1" applyFont="1" applyFill="1" applyBorder="1" applyAlignment="1">
      <alignment horizontal="center"/>
    </xf>
    <xf numFmtId="0" fontId="35" fillId="25" borderId="10" xfId="0" applyFont="1" applyFill="1" applyBorder="1" applyAlignment="1">
      <alignment wrapText="1"/>
    </xf>
    <xf numFmtId="0" fontId="35" fillId="25" borderId="0" xfId="64" applyFont="1" applyFill="1"/>
    <xf numFmtId="0" fontId="33" fillId="25" borderId="10" xfId="0" applyFont="1" applyFill="1" applyBorder="1" applyAlignment="1">
      <alignment horizontal="center" wrapText="1"/>
    </xf>
    <xf numFmtId="168" fontId="34" fillId="25" borderId="10" xfId="0" applyNumberFormat="1" applyFont="1" applyFill="1" applyBorder="1" applyAlignment="1">
      <alignment horizontal="center" wrapText="1"/>
    </xf>
    <xf numFmtId="168" fontId="32" fillId="25" borderId="0" xfId="39" applyNumberFormat="1" applyFont="1" applyFill="1"/>
    <xf numFmtId="0" fontId="33" fillId="25" borderId="13" xfId="0" applyFont="1" applyFill="1" applyBorder="1"/>
    <xf numFmtId="168" fontId="34" fillId="25" borderId="14" xfId="0" applyNumberFormat="1" applyFont="1" applyFill="1" applyBorder="1" applyAlignment="1">
      <alignment horizontal="centerContinuous"/>
    </xf>
    <xf numFmtId="0" fontId="41" fillId="25" borderId="0" xfId="0" applyFont="1" applyFill="1" applyAlignment="1">
      <alignment horizontal="center"/>
    </xf>
    <xf numFmtId="0" fontId="33" fillId="25" borderId="0" xfId="64" applyFont="1" applyFill="1" applyAlignment="1">
      <alignment horizontal="centerContinuous"/>
    </xf>
    <xf numFmtId="168" fontId="34" fillId="25" borderId="0" xfId="64" applyNumberFormat="1" applyFont="1" applyFill="1" applyAlignment="1">
      <alignment horizontal="left"/>
    </xf>
    <xf numFmtId="0" fontId="33" fillId="25" borderId="0" xfId="64" applyFont="1" applyFill="1" applyAlignment="1">
      <alignment horizontal="center"/>
    </xf>
    <xf numFmtId="0" fontId="32" fillId="25" borderId="0" xfId="64" applyFont="1" applyFill="1" applyAlignment="1">
      <alignment wrapText="1"/>
    </xf>
    <xf numFmtId="0" fontId="33" fillId="25" borderId="0" xfId="64" applyFont="1" applyFill="1" applyAlignment="1">
      <alignment wrapText="1"/>
    </xf>
    <xf numFmtId="0" fontId="49" fillId="25" borderId="0" xfId="63" applyFont="1" applyFill="1" applyAlignment="1"/>
    <xf numFmtId="0" fontId="49" fillId="25" borderId="0" xfId="63" applyFont="1" applyFill="1"/>
    <xf numFmtId="49" fontId="32" fillId="25" borderId="10" xfId="63" applyNumberFormat="1" applyFont="1" applyFill="1" applyBorder="1" applyAlignment="1">
      <alignment horizontal="center" wrapText="1"/>
    </xf>
    <xf numFmtId="0" fontId="50" fillId="25" borderId="0" xfId="0" applyFont="1" applyFill="1" applyBorder="1" applyAlignment="1">
      <alignment wrapText="1"/>
    </xf>
    <xf numFmtId="0" fontId="32" fillId="25" borderId="10" xfId="39" applyFont="1" applyFill="1" applyBorder="1" applyAlignment="1">
      <alignment horizontal="center"/>
    </xf>
    <xf numFmtId="0" fontId="55" fillId="25" borderId="10" xfId="63" applyFont="1" applyFill="1" applyBorder="1" applyAlignment="1">
      <alignment horizontal="center" wrapText="1"/>
    </xf>
    <xf numFmtId="0" fontId="50" fillId="25" borderId="0" xfId="0" applyFont="1" applyFill="1" applyAlignment="1"/>
    <xf numFmtId="0" fontId="33" fillId="25" borderId="15" xfId="0" applyFont="1" applyFill="1" applyBorder="1" applyAlignment="1">
      <alignment horizontal="left"/>
    </xf>
    <xf numFmtId="168" fontId="32" fillId="25" borderId="0" xfId="0" applyNumberFormat="1" applyFont="1" applyFill="1" applyBorder="1" applyAlignment="1">
      <alignment horizontal="center" wrapText="1"/>
    </xf>
    <xf numFmtId="168" fontId="34" fillId="25" borderId="0" xfId="0" applyNumberFormat="1" applyFont="1" applyFill="1" applyBorder="1" applyAlignment="1">
      <alignment horizontal="center" wrapText="1"/>
    </xf>
    <xf numFmtId="0" fontId="33" fillId="25" borderId="0" xfId="39" applyFont="1" applyFill="1"/>
    <xf numFmtId="0" fontId="34" fillId="25" borderId="12" xfId="0" applyFont="1" applyFill="1" applyBorder="1" applyAlignment="1">
      <alignment horizontal="centerContinuous" wrapText="1"/>
    </xf>
    <xf numFmtId="0" fontId="33" fillId="25" borderId="12" xfId="0" applyFont="1" applyFill="1" applyBorder="1" applyAlignment="1">
      <alignment horizontal="centerContinuous" wrapText="1"/>
    </xf>
    <xf numFmtId="0" fontId="32" fillId="25" borderId="12" xfId="0" applyFont="1" applyFill="1" applyBorder="1" applyAlignment="1">
      <alignment horizontal="centerContinuous" wrapText="1"/>
    </xf>
    <xf numFmtId="0" fontId="33" fillId="25" borderId="12" xfId="0" applyFont="1" applyFill="1" applyBorder="1" applyAlignment="1">
      <alignment horizontal="centerContinuous"/>
    </xf>
    <xf numFmtId="0" fontId="35" fillId="25" borderId="0" xfId="39" applyFont="1" applyFill="1"/>
    <xf numFmtId="0" fontId="35" fillId="25" borderId="10" xfId="88" applyFont="1" applyFill="1" applyBorder="1" applyAlignment="1">
      <alignment wrapText="1"/>
    </xf>
    <xf numFmtId="0" fontId="33" fillId="25" borderId="10" xfId="88" applyFont="1" applyFill="1" applyBorder="1" applyAlignment="1">
      <alignment horizontal="center" wrapText="1"/>
    </xf>
    <xf numFmtId="168" fontId="32" fillId="25" borderId="10" xfId="88" applyNumberFormat="1" applyFont="1" applyFill="1" applyBorder="1" applyAlignment="1">
      <alignment horizontal="center" wrapText="1"/>
    </xf>
    <xf numFmtId="2" fontId="33" fillId="25" borderId="10" xfId="97" applyNumberFormat="1" applyFont="1" applyFill="1" applyBorder="1" applyAlignment="1">
      <alignment vertical="center" wrapText="1"/>
    </xf>
    <xf numFmtId="168" fontId="34" fillId="25" borderId="10" xfId="88" applyNumberFormat="1" applyFont="1" applyFill="1" applyBorder="1" applyAlignment="1">
      <alignment horizontal="center" wrapText="1"/>
    </xf>
    <xf numFmtId="0" fontId="31" fillId="25" borderId="0" xfId="88" applyFont="1" applyFill="1" applyBorder="1" applyAlignment="1">
      <alignment horizontal="centerContinuous" wrapText="1"/>
    </xf>
    <xf numFmtId="0" fontId="33" fillId="25" borderId="0" xfId="88" applyFont="1" applyFill="1" applyAlignment="1">
      <alignment horizontal="centerContinuous" wrapText="1"/>
    </xf>
    <xf numFmtId="0" fontId="34" fillId="25" borderId="0" xfId="88" applyFont="1" applyFill="1" applyAlignment="1">
      <alignment horizontal="center"/>
    </xf>
    <xf numFmtId="168" fontId="56" fillId="25" borderId="10" xfId="0" applyNumberFormat="1" applyFont="1" applyFill="1" applyBorder="1" applyAlignment="1">
      <alignment horizontal="center"/>
    </xf>
    <xf numFmtId="168" fontId="56" fillId="25" borderId="10" xfId="0" applyNumberFormat="1" applyFont="1" applyFill="1" applyBorder="1" applyAlignment="1">
      <alignment horizontal="center" wrapText="1"/>
    </xf>
    <xf numFmtId="168" fontId="34" fillId="25" borderId="0" xfId="88" applyNumberFormat="1" applyFont="1" applyFill="1"/>
    <xf numFmtId="0" fontId="35" fillId="25" borderId="10" xfId="39" applyFont="1" applyFill="1" applyBorder="1" applyAlignment="1">
      <alignment horizontal="center"/>
    </xf>
    <xf numFmtId="0" fontId="35" fillId="25" borderId="10" xfId="39" applyFont="1" applyFill="1" applyBorder="1" applyAlignment="1">
      <alignment horizontal="center" wrapText="1"/>
    </xf>
    <xf numFmtId="0" fontId="32" fillId="25" borderId="10" xfId="88" applyFont="1" applyFill="1" applyBorder="1" applyAlignment="1">
      <alignment horizontal="center" vertical="center" wrapText="1"/>
    </xf>
    <xf numFmtId="0" fontId="32" fillId="25" borderId="10" xfId="39" applyFont="1" applyFill="1" applyBorder="1" applyAlignment="1">
      <alignment horizontal="center" wrapText="1"/>
    </xf>
    <xf numFmtId="49" fontId="32" fillId="25" borderId="10" xfId="88" applyNumberFormat="1" applyFont="1" applyFill="1" applyBorder="1" applyAlignment="1">
      <alignment horizontal="center" vertical="center" wrapText="1"/>
    </xf>
    <xf numFmtId="168" fontId="32" fillId="25" borderId="10" xfId="39" applyNumberFormat="1" applyFont="1" applyFill="1" applyBorder="1" applyAlignment="1">
      <alignment horizontal="center" wrapText="1"/>
    </xf>
    <xf numFmtId="168" fontId="32" fillId="25" borderId="10" xfId="39" applyNumberFormat="1" applyFont="1" applyFill="1" applyBorder="1" applyAlignment="1">
      <alignment horizontal="center"/>
    </xf>
    <xf numFmtId="0" fontId="32" fillId="25" borderId="10" xfId="97" applyFont="1" applyFill="1" applyBorder="1" applyAlignment="1">
      <alignment horizontal="center" wrapText="1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0" xfId="39" applyFont="1" applyFill="1" applyBorder="1" applyAlignment="1">
      <alignment wrapText="1"/>
    </xf>
    <xf numFmtId="0" fontId="40" fillId="25" borderId="10" xfId="39" applyFont="1" applyFill="1" applyBorder="1" applyAlignment="1">
      <alignment horizontal="center"/>
    </xf>
    <xf numFmtId="0" fontId="40" fillId="25" borderId="10" xfId="39" applyFont="1" applyFill="1" applyBorder="1" applyAlignment="1">
      <alignment wrapText="1"/>
    </xf>
    <xf numFmtId="0" fontId="40" fillId="25" borderId="10" xfId="39" applyFont="1" applyFill="1" applyBorder="1" applyAlignment="1">
      <alignment horizontal="center" wrapText="1"/>
    </xf>
    <xf numFmtId="168" fontId="40" fillId="25" borderId="10" xfId="39" applyNumberFormat="1" applyFont="1" applyFill="1" applyBorder="1" applyAlignment="1">
      <alignment horizontal="center" wrapText="1"/>
    </xf>
    <xf numFmtId="168" fontId="52" fillId="25" borderId="0" xfId="88" applyNumberFormat="1" applyFont="1" applyFill="1"/>
    <xf numFmtId="0" fontId="40" fillId="25" borderId="0" xfId="88" applyFont="1" applyFill="1" applyBorder="1" applyAlignment="1">
      <alignment horizontal="center"/>
    </xf>
    <xf numFmtId="0" fontId="40" fillId="25" borderId="0" xfId="88" applyFont="1" applyFill="1" applyBorder="1" applyAlignment="1">
      <alignment wrapText="1"/>
    </xf>
    <xf numFmtId="0" fontId="40" fillId="25" borderId="0" xfId="88" applyFont="1" applyFill="1" applyBorder="1" applyAlignment="1">
      <alignment horizontal="center" wrapText="1"/>
    </xf>
    <xf numFmtId="168" fontId="40" fillId="25" borderId="0" xfId="88" applyNumberFormat="1" applyFont="1" applyFill="1" applyBorder="1" applyAlignment="1">
      <alignment horizontal="center" wrapText="1"/>
    </xf>
    <xf numFmtId="168" fontId="32" fillId="25" borderId="0" xfId="88" applyNumberFormat="1" applyFont="1" applyFill="1" applyBorder="1" applyAlignment="1">
      <alignment horizontal="centerContinuous" wrapText="1"/>
    </xf>
    <xf numFmtId="0" fontId="32" fillId="25" borderId="0" xfId="88" applyFont="1" applyFill="1" applyAlignment="1">
      <alignment horizontal="centerContinuous" wrapText="1"/>
    </xf>
    <xf numFmtId="0" fontId="35" fillId="25" borderId="10" xfId="63" applyFont="1" applyFill="1" applyBorder="1" applyAlignment="1">
      <alignment horizontal="center" vertical="center"/>
    </xf>
    <xf numFmtId="0" fontId="35" fillId="25" borderId="10" xfId="63" applyFont="1" applyFill="1" applyBorder="1" applyAlignment="1">
      <alignment vertical="center" wrapText="1"/>
    </xf>
    <xf numFmtId="2" fontId="33" fillId="25" borderId="10" xfId="39" applyNumberFormat="1" applyFont="1" applyFill="1" applyBorder="1" applyAlignment="1">
      <alignment vertical="center" wrapText="1"/>
    </xf>
    <xf numFmtId="0" fontId="52" fillId="25" borderId="0" xfId="63" applyFont="1" applyFill="1"/>
    <xf numFmtId="0" fontId="33" fillId="25" borderId="0" xfId="0" applyFont="1" applyFill="1" applyBorder="1" applyAlignment="1">
      <alignment horizontal="left"/>
    </xf>
    <xf numFmtId="0" fontId="34" fillId="25" borderId="0" xfId="0" applyFont="1" applyFill="1" applyBorder="1" applyAlignment="1">
      <alignment horizontal="centerContinuous" wrapText="1"/>
    </xf>
    <xf numFmtId="0" fontId="50" fillId="25" borderId="0" xfId="0" applyFont="1" applyFill="1"/>
    <xf numFmtId="0" fontId="33" fillId="25" borderId="0" xfId="0" applyNumberFormat="1" applyFont="1" applyFill="1" applyBorder="1" applyAlignment="1">
      <alignment wrapText="1"/>
    </xf>
    <xf numFmtId="0" fontId="33" fillId="25" borderId="0" xfId="0" applyNumberFormat="1" applyFont="1" applyFill="1" applyBorder="1" applyAlignment="1">
      <alignment horizontal="right" wrapText="1"/>
    </xf>
    <xf numFmtId="0" fontId="50" fillId="25" borderId="10" xfId="0" applyFont="1" applyFill="1" applyBorder="1" applyAlignment="1">
      <alignment horizontal="center" vertical="center"/>
    </xf>
    <xf numFmtId="0" fontId="54" fillId="25" borderId="10" xfId="0" applyNumberFormat="1" applyFont="1" applyFill="1" applyBorder="1" applyAlignment="1">
      <alignment horizontal="center" vertical="center" wrapText="1"/>
    </xf>
    <xf numFmtId="0" fontId="35" fillId="25" borderId="10" xfId="0" applyFont="1" applyFill="1" applyBorder="1" applyAlignment="1">
      <alignment horizontal="center" vertical="center"/>
    </xf>
    <xf numFmtId="0" fontId="51" fillId="25" borderId="10" xfId="0" applyFont="1" applyFill="1" applyBorder="1" applyAlignment="1">
      <alignment vertical="center"/>
    </xf>
    <xf numFmtId="0" fontId="51" fillId="25" borderId="0" xfId="0" applyFont="1" applyFill="1" applyAlignment="1">
      <alignment vertical="center"/>
    </xf>
    <xf numFmtId="0" fontId="33" fillId="25" borderId="10" xfId="0" applyFont="1" applyFill="1" applyBorder="1"/>
    <xf numFmtId="0" fontId="36" fillId="25" borderId="10" xfId="0" applyFont="1" applyFill="1" applyBorder="1" applyAlignment="1">
      <alignment wrapText="1"/>
    </xf>
    <xf numFmtId="0" fontId="32" fillId="25" borderId="10" xfId="0" applyFont="1" applyFill="1" applyBorder="1"/>
    <xf numFmtId="169" fontId="33" fillId="25" borderId="10" xfId="0" applyNumberFormat="1" applyFont="1" applyFill="1" applyBorder="1" applyAlignment="1">
      <alignment horizontal="center"/>
    </xf>
    <xf numFmtId="1" fontId="33" fillId="25" borderId="10" xfId="0" applyNumberFormat="1" applyFont="1" applyFill="1" applyBorder="1" applyAlignment="1">
      <alignment horizontal="center"/>
    </xf>
    <xf numFmtId="1" fontId="33" fillId="25" borderId="10" xfId="0" applyNumberFormat="1" applyFont="1" applyFill="1" applyBorder="1" applyAlignment="1">
      <alignment horizontal="center" vertical="center" wrapText="1"/>
    </xf>
    <xf numFmtId="0" fontId="33" fillId="25" borderId="10" xfId="0" applyNumberFormat="1" applyFont="1" applyFill="1" applyBorder="1" applyAlignment="1">
      <alignment horizontal="left" vertical="center" wrapText="1"/>
    </xf>
    <xf numFmtId="168" fontId="50" fillId="25" borderId="10" xfId="0" applyNumberFormat="1" applyFont="1" applyFill="1" applyBorder="1"/>
    <xf numFmtId="168" fontId="50" fillId="25" borderId="0" xfId="0" applyNumberFormat="1" applyFont="1" applyFill="1"/>
    <xf numFmtId="0" fontId="33" fillId="24" borderId="0" xfId="0" applyFont="1" applyFill="1" applyAlignment="1">
      <alignment horizontal="center" wrapText="1"/>
    </xf>
    <xf numFmtId="0" fontId="33" fillId="25" borderId="0" xfId="0" applyFont="1" applyFill="1" applyAlignment="1">
      <alignment horizontal="center" wrapText="1"/>
    </xf>
    <xf numFmtId="0" fontId="31" fillId="25" borderId="0" xfId="0" applyFont="1" applyFill="1" applyBorder="1" applyAlignment="1">
      <alignment horizontal="center" wrapText="1"/>
    </xf>
    <xf numFmtId="0" fontId="31" fillId="25" borderId="0" xfId="95" applyFont="1" applyFill="1" applyBorder="1" applyAlignment="1">
      <alignment horizontal="center" wrapText="1"/>
    </xf>
    <xf numFmtId="0" fontId="32" fillId="25" borderId="0" xfId="0" applyFont="1" applyFill="1" applyBorder="1" applyAlignment="1">
      <alignment horizontal="center" wrapText="1"/>
    </xf>
    <xf numFmtId="0" fontId="50" fillId="25" borderId="0" xfId="0" applyFont="1" applyFill="1" applyBorder="1" applyAlignment="1">
      <alignment horizontal="center" wrapText="1"/>
    </xf>
    <xf numFmtId="0" fontId="33" fillId="25" borderId="10" xfId="0" applyNumberFormat="1" applyFont="1" applyFill="1" applyBorder="1" applyAlignment="1">
      <alignment horizontal="center" vertical="center" wrapText="1"/>
    </xf>
    <xf numFmtId="2" fontId="32" fillId="25" borderId="10" xfId="0" applyNumberFormat="1" applyFont="1" applyFill="1" applyBorder="1" applyAlignment="1">
      <alignment horizontal="center" wrapText="1"/>
    </xf>
    <xf numFmtId="1" fontId="32" fillId="25" borderId="10" xfId="0" applyNumberFormat="1" applyFont="1" applyFill="1" applyBorder="1" applyAlignment="1">
      <alignment horizontal="center" wrapText="1"/>
    </xf>
    <xf numFmtId="0" fontId="32" fillId="25" borderId="10" xfId="0" applyFont="1" applyFill="1" applyBorder="1" applyAlignment="1">
      <alignment vertical="center" wrapText="1"/>
    </xf>
    <xf numFmtId="0" fontId="32" fillId="25" borderId="10" xfId="63" applyFont="1" applyFill="1" applyBorder="1" applyAlignment="1">
      <alignment horizontal="left" vertical="center" wrapText="1"/>
    </xf>
    <xf numFmtId="168" fontId="32" fillId="25" borderId="10" xfId="0" applyNumberFormat="1" applyFont="1" applyFill="1" applyBorder="1" applyAlignment="1">
      <alignment horizontal="center" vertical="center" wrapText="1"/>
    </xf>
    <xf numFmtId="168" fontId="32" fillId="25" borderId="10" xfId="0" applyNumberFormat="1" applyFont="1" applyFill="1" applyBorder="1" applyAlignment="1">
      <alignment horizontal="center" vertical="center"/>
    </xf>
    <xf numFmtId="0" fontId="32" fillId="25" borderId="10" xfId="63" applyFont="1" applyFill="1" applyBorder="1" applyAlignment="1">
      <alignment horizontal="center" vertical="center" wrapText="1"/>
    </xf>
    <xf numFmtId="0" fontId="40" fillId="25" borderId="10" xfId="0" applyFont="1" applyFill="1" applyBorder="1" applyAlignment="1">
      <alignment horizontal="center" vertical="center" wrapText="1"/>
    </xf>
    <xf numFmtId="168" fontId="40" fillId="25" borderId="10" xfId="0" applyNumberFormat="1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left" vertical="center" wrapText="1"/>
    </xf>
    <xf numFmtId="0" fontId="32" fillId="25" borderId="10" xfId="38" applyFont="1" applyFill="1" applyBorder="1" applyAlignment="1">
      <alignment horizontal="left" wrapText="1"/>
    </xf>
    <xf numFmtId="0" fontId="32" fillId="25" borderId="10" xfId="38" applyFont="1" applyFill="1" applyBorder="1" applyAlignment="1">
      <alignment horizontal="left" vertical="center" wrapText="1"/>
    </xf>
    <xf numFmtId="0" fontId="35" fillId="25" borderId="10" xfId="97" applyFont="1" applyFill="1" applyBorder="1" applyAlignment="1">
      <alignment horizontal="center"/>
    </xf>
    <xf numFmtId="168" fontId="33" fillId="25" borderId="0" xfId="0" applyNumberFormat="1" applyFont="1" applyFill="1"/>
    <xf numFmtId="0" fontId="30" fillId="25" borderId="0" xfId="38" applyFont="1" applyFill="1" applyBorder="1" applyAlignment="1">
      <alignment wrapText="1"/>
    </xf>
    <xf numFmtId="0" fontId="31" fillId="25" borderId="0" xfId="38" applyFont="1" applyFill="1" applyBorder="1" applyAlignment="1">
      <alignment horizontal="centerContinuous" wrapText="1"/>
    </xf>
    <xf numFmtId="0" fontId="58" fillId="25" borderId="0" xfId="0" applyFont="1" applyFill="1" applyAlignment="1">
      <alignment wrapText="1"/>
    </xf>
    <xf numFmtId="0" fontId="35" fillId="25" borderId="10" xfId="0" applyFont="1" applyFill="1" applyBorder="1" applyAlignment="1">
      <alignment horizontal="left" wrapText="1"/>
    </xf>
    <xf numFmtId="0" fontId="35" fillId="25" borderId="10" xfId="40" applyFont="1" applyFill="1" applyBorder="1" applyAlignment="1">
      <alignment horizontal="center"/>
    </xf>
    <xf numFmtId="0" fontId="35" fillId="25" borderId="10" xfId="40" applyFont="1" applyFill="1" applyBorder="1" applyAlignment="1">
      <alignment wrapText="1"/>
    </xf>
    <xf numFmtId="0" fontId="45" fillId="25" borderId="0" xfId="63" applyFont="1" applyFill="1"/>
    <xf numFmtId="0" fontId="35" fillId="25" borderId="10" xfId="40" applyFont="1" applyFill="1" applyBorder="1" applyAlignment="1">
      <alignment horizontal="center" wrapText="1"/>
    </xf>
    <xf numFmtId="0" fontId="32" fillId="25" borderId="10" xfId="40" applyFont="1" applyFill="1" applyBorder="1" applyAlignment="1">
      <alignment horizontal="center" wrapText="1"/>
    </xf>
    <xf numFmtId="0" fontId="33" fillId="25" borderId="10" xfId="40" applyFont="1" applyFill="1" applyBorder="1" applyAlignment="1">
      <alignment horizontal="center" wrapText="1"/>
    </xf>
    <xf numFmtId="168" fontId="33" fillId="25" borderId="10" xfId="40" applyNumberFormat="1" applyFont="1" applyFill="1" applyBorder="1" applyAlignment="1">
      <alignment horizontal="center"/>
    </xf>
    <xf numFmtId="168" fontId="32" fillId="25" borderId="10" xfId="40" applyNumberFormat="1" applyFont="1" applyFill="1" applyBorder="1" applyAlignment="1">
      <alignment horizontal="center" wrapText="1"/>
    </xf>
    <xf numFmtId="0" fontId="32" fillId="25" borderId="10" xfId="40" applyFont="1" applyFill="1" applyBorder="1" applyAlignment="1">
      <alignment horizontal="center"/>
    </xf>
    <xf numFmtId="0" fontId="31" fillId="25" borderId="10" xfId="40" applyFont="1" applyFill="1" applyBorder="1" applyAlignment="1">
      <alignment horizontal="center"/>
    </xf>
    <xf numFmtId="0" fontId="39" fillId="25" borderId="10" xfId="40" applyFont="1" applyFill="1" applyBorder="1" applyAlignment="1">
      <alignment wrapText="1"/>
    </xf>
    <xf numFmtId="0" fontId="40" fillId="25" borderId="10" xfId="40" applyFont="1" applyFill="1" applyBorder="1" applyAlignment="1">
      <alignment horizontal="center" wrapText="1"/>
    </xf>
    <xf numFmtId="168" fontId="34" fillId="25" borderId="10" xfId="40" applyNumberFormat="1" applyFont="1" applyFill="1" applyBorder="1" applyAlignment="1">
      <alignment horizontal="center" wrapText="1"/>
    </xf>
    <xf numFmtId="168" fontId="49" fillId="25" borderId="0" xfId="63" applyNumberFormat="1" applyFont="1" applyFill="1" applyAlignment="1">
      <alignment horizontal="center"/>
    </xf>
    <xf numFmtId="0" fontId="33" fillId="25" borderId="0" xfId="40" applyFont="1" applyFill="1"/>
    <xf numFmtId="0" fontId="40" fillId="25" borderId="10" xfId="63" applyFont="1" applyFill="1" applyBorder="1" applyAlignment="1">
      <alignment horizontal="left" wrapText="1"/>
    </xf>
    <xf numFmtId="0" fontId="33" fillId="25" borderId="0" xfId="63" applyFont="1" applyFill="1" applyAlignment="1">
      <alignment horizontal="left" wrapText="1"/>
    </xf>
    <xf numFmtId="0" fontId="35" fillId="25" borderId="10" xfId="63" applyFont="1" applyFill="1" applyBorder="1" applyAlignment="1">
      <alignment horizontal="left" wrapText="1"/>
    </xf>
    <xf numFmtId="0" fontId="33" fillId="25" borderId="10" xfId="63" applyFont="1" applyFill="1" applyBorder="1" applyAlignment="1">
      <alignment horizontal="left" vertical="center" wrapText="1"/>
    </xf>
    <xf numFmtId="0" fontId="33" fillId="25" borderId="10" xfId="0" applyFont="1" applyFill="1" applyBorder="1" applyAlignment="1">
      <alignment horizontal="left" wrapText="1"/>
    </xf>
    <xf numFmtId="0" fontId="35" fillId="25" borderId="10" xfId="0" applyFont="1" applyFill="1" applyBorder="1" applyAlignment="1">
      <alignment horizontal="left" vertical="center" wrapText="1"/>
    </xf>
    <xf numFmtId="0" fontId="32" fillId="25" borderId="10" xfId="88" applyFont="1" applyFill="1" applyBorder="1" applyAlignment="1">
      <alignment horizontal="left" vertical="center" wrapText="1"/>
    </xf>
    <xf numFmtId="0" fontId="33" fillId="25" borderId="10" xfId="39" applyFont="1" applyFill="1" applyBorder="1" applyAlignment="1">
      <alignment horizontal="left" vertical="center" wrapText="1"/>
    </xf>
    <xf numFmtId="168" fontId="33" fillId="25" borderId="13" xfId="63" applyNumberFormat="1" applyFont="1" applyFill="1" applyBorder="1" applyAlignment="1">
      <alignment horizontal="center"/>
    </xf>
    <xf numFmtId="4" fontId="60" fillId="25" borderId="26" xfId="0" applyNumberFormat="1" applyFont="1" applyFill="1" applyBorder="1" applyAlignment="1">
      <alignment horizontal="center" vertical="center"/>
    </xf>
    <xf numFmtId="0" fontId="61" fillId="25" borderId="10" xfId="65" applyNumberFormat="1" applyFont="1" applyFill="1" applyBorder="1" applyAlignment="1">
      <alignment horizontal="center" vertical="center" wrapText="1"/>
    </xf>
    <xf numFmtId="0" fontId="61" fillId="25" borderId="0" xfId="65" applyNumberFormat="1" applyFont="1" applyFill="1" applyBorder="1" applyAlignment="1">
      <alignment horizontal="center" vertical="center" wrapText="1"/>
    </xf>
    <xf numFmtId="0" fontId="31" fillId="24" borderId="0" xfId="0" applyFont="1" applyFill="1" applyBorder="1" applyAlignment="1">
      <alignment horizontal="centerContinuous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24" borderId="0" xfId="0" applyFont="1" applyFill="1" applyAlignment="1">
      <alignment horizontal="center"/>
    </xf>
    <xf numFmtId="0" fontId="32" fillId="24" borderId="0" xfId="0" applyFont="1" applyFill="1" applyAlignment="1">
      <alignment wrapText="1"/>
    </xf>
    <xf numFmtId="0" fontId="33" fillId="24" borderId="0" xfId="0" applyFont="1" applyFill="1" applyAlignment="1">
      <alignment horizontal="centerContinuous" wrapText="1"/>
    </xf>
    <xf numFmtId="0" fontId="33" fillId="24" borderId="0" xfId="0" applyFont="1" applyFill="1" applyAlignment="1">
      <alignment wrapText="1"/>
    </xf>
    <xf numFmtId="0" fontId="34" fillId="24" borderId="0" xfId="0" applyFont="1" applyFill="1" applyAlignment="1">
      <alignment horizontal="center"/>
    </xf>
    <xf numFmtId="0" fontId="33" fillId="24" borderId="0" xfId="0" applyFont="1" applyFill="1" applyAlignment="1">
      <alignment horizontal="centerContinuous"/>
    </xf>
    <xf numFmtId="0" fontId="33" fillId="24" borderId="0" xfId="0" applyFont="1" applyFill="1"/>
    <xf numFmtId="0" fontId="33" fillId="0" borderId="0" xfId="63" applyFont="1" applyAlignment="1">
      <alignment horizontal="center"/>
    </xf>
    <xf numFmtId="0" fontId="32" fillId="0" borderId="10" xfId="63" applyFont="1" applyFill="1" applyBorder="1" applyAlignment="1">
      <alignment horizontal="center"/>
    </xf>
    <xf numFmtId="0" fontId="32" fillId="0" borderId="10" xfId="63" applyFont="1" applyFill="1" applyBorder="1" applyAlignment="1">
      <alignment horizontal="center" wrapText="1"/>
    </xf>
    <xf numFmtId="0" fontId="33" fillId="24" borderId="16" xfId="0" applyFont="1" applyFill="1" applyBorder="1"/>
    <xf numFmtId="0" fontId="36" fillId="24" borderId="17" xfId="0" applyFont="1" applyFill="1" applyBorder="1" applyAlignment="1">
      <alignment wrapText="1"/>
    </xf>
    <xf numFmtId="168" fontId="34" fillId="0" borderId="17" xfId="0" applyNumberFormat="1" applyFont="1" applyFill="1" applyBorder="1" applyAlignment="1">
      <alignment horizontal="center" wrapText="1"/>
    </xf>
    <xf numFmtId="168" fontId="34" fillId="0" borderId="18" xfId="0" applyNumberFormat="1" applyFont="1" applyFill="1" applyBorder="1" applyAlignment="1">
      <alignment horizontal="center" wrapText="1"/>
    </xf>
    <xf numFmtId="0" fontId="33" fillId="0" borderId="27" xfId="0" applyNumberFormat="1" applyFont="1" applyFill="1" applyBorder="1" applyAlignment="1">
      <alignment horizontal="left" vertical="center" wrapText="1"/>
    </xf>
    <xf numFmtId="168" fontId="33" fillId="0" borderId="27" xfId="0" applyNumberFormat="1" applyFont="1" applyFill="1" applyBorder="1" applyAlignment="1">
      <alignment horizontal="center" vertical="center" wrapText="1"/>
    </xf>
    <xf numFmtId="168" fontId="33" fillId="0" borderId="28" xfId="0" applyNumberFormat="1" applyFont="1" applyFill="1" applyBorder="1" applyAlignment="1">
      <alignment horizontal="center" vertical="center" wrapText="1"/>
    </xf>
    <xf numFmtId="1" fontId="33" fillId="0" borderId="29" xfId="0" applyNumberFormat="1" applyFont="1" applyFill="1" applyBorder="1" applyAlignment="1">
      <alignment horizontal="center" vertical="center" wrapText="1"/>
    </xf>
    <xf numFmtId="0" fontId="31" fillId="25" borderId="0" xfId="0" applyFont="1" applyFill="1" applyBorder="1" applyAlignment="1">
      <alignment horizontal="center" wrapText="1"/>
    </xf>
    <xf numFmtId="0" fontId="32" fillId="0" borderId="10" xfId="38" applyFont="1" applyFill="1" applyBorder="1" applyAlignment="1">
      <alignment horizontal="center" wrapText="1"/>
    </xf>
    <xf numFmtId="168" fontId="40" fillId="0" borderId="10" xfId="38" applyNumberFormat="1" applyFont="1" applyFill="1" applyBorder="1" applyAlignment="1">
      <alignment horizontal="center" wrapText="1"/>
    </xf>
    <xf numFmtId="49" fontId="32" fillId="25" borderId="10" xfId="63" applyNumberFormat="1" applyFont="1" applyFill="1" applyBorder="1" applyAlignment="1">
      <alignment horizontal="center"/>
    </xf>
    <xf numFmtId="0" fontId="32" fillId="25" borderId="0" xfId="39" applyFont="1" applyFill="1"/>
    <xf numFmtId="0" fontId="40" fillId="25" borderId="0" xfId="39" applyFont="1" applyFill="1"/>
    <xf numFmtId="168" fontId="40" fillId="25" borderId="0" xfId="39" applyNumberFormat="1" applyFont="1" applyFill="1"/>
    <xf numFmtId="0" fontId="33" fillId="0" borderId="10" xfId="40" applyFont="1" applyFill="1" applyBorder="1" applyAlignment="1">
      <alignment horizontal="center" wrapText="1"/>
    </xf>
    <xf numFmtId="0" fontId="33" fillId="0" borderId="10" xfId="63" applyFont="1" applyBorder="1" applyAlignment="1">
      <alignment horizontal="center" vertical="center"/>
    </xf>
    <xf numFmtId="49" fontId="33" fillId="0" borderId="10" xfId="63" applyNumberFormat="1" applyFont="1" applyBorder="1" applyAlignment="1">
      <alignment horizontal="center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Continuous" wrapText="1"/>
    </xf>
    <xf numFmtId="0" fontId="33" fillId="24" borderId="10" xfId="63" applyFont="1" applyFill="1" applyBorder="1" applyAlignment="1">
      <alignment horizontal="center"/>
    </xf>
    <xf numFmtId="0" fontId="33" fillId="24" borderId="10" xfId="63" applyFont="1" applyFill="1" applyBorder="1" applyAlignment="1">
      <alignment wrapText="1"/>
    </xf>
    <xf numFmtId="0" fontId="33" fillId="24" borderId="10" xfId="0" applyFont="1" applyFill="1" applyBorder="1" applyAlignment="1">
      <alignment horizontal="center" wrapText="1"/>
    </xf>
    <xf numFmtId="0" fontId="33" fillId="0" borderId="10" xfId="0" applyFont="1" applyBorder="1" applyAlignment="1">
      <alignment horizontal="centerContinuous" wrapText="1"/>
    </xf>
    <xf numFmtId="0" fontId="62" fillId="24" borderId="10" xfId="0" applyFont="1" applyFill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3" fillId="25" borderId="10" xfId="63" applyFont="1" applyFill="1" applyBorder="1" applyAlignment="1">
      <alignment wrapText="1"/>
    </xf>
    <xf numFmtId="0" fontId="33" fillId="25" borderId="10" xfId="200" applyFont="1" applyFill="1" applyBorder="1" applyAlignment="1">
      <alignment horizontal="center" wrapText="1"/>
    </xf>
    <xf numFmtId="168" fontId="33" fillId="25" borderId="10" xfId="63" applyNumberFormat="1" applyFont="1" applyFill="1" applyBorder="1" applyAlignment="1">
      <alignment horizontal="center" wrapText="1"/>
    </xf>
    <xf numFmtId="0" fontId="33" fillId="25" borderId="10" xfId="0" applyFont="1" applyFill="1" applyBorder="1" applyAlignment="1">
      <alignment wrapText="1"/>
    </xf>
    <xf numFmtId="168" fontId="33" fillId="25" borderId="10" xfId="38" applyNumberFormat="1" applyFont="1" applyFill="1" applyBorder="1" applyAlignment="1">
      <alignment horizontal="center" wrapText="1"/>
    </xf>
    <xf numFmtId="0" fontId="33" fillId="25" borderId="10" xfId="296" applyFont="1" applyFill="1" applyBorder="1" applyAlignment="1">
      <alignment horizontal="center" wrapText="1"/>
    </xf>
    <xf numFmtId="168" fontId="33" fillId="25" borderId="10" xfId="0" applyNumberFormat="1" applyFont="1" applyFill="1" applyBorder="1" applyAlignment="1">
      <alignment horizontal="center" wrapText="1"/>
    </xf>
    <xf numFmtId="168" fontId="33" fillId="0" borderId="0" xfId="63" applyNumberFormat="1" applyFont="1"/>
    <xf numFmtId="0" fontId="33" fillId="0" borderId="0" xfId="63" applyFont="1" applyBorder="1" applyAlignment="1"/>
    <xf numFmtId="0" fontId="33" fillId="0" borderId="10" xfId="0" applyFont="1" applyBorder="1" applyAlignment="1">
      <alignment horizontal="center" wrapText="1"/>
    </xf>
    <xf numFmtId="0" fontId="62" fillId="24" borderId="10" xfId="63" applyFont="1" applyFill="1" applyBorder="1" applyAlignment="1">
      <alignment horizontal="center" wrapText="1"/>
    </xf>
    <xf numFmtId="0" fontId="33" fillId="0" borderId="0" xfId="63" applyFont="1" applyBorder="1" applyAlignment="1">
      <alignment horizontal="center"/>
    </xf>
    <xf numFmtId="0" fontId="33" fillId="0" borderId="24" xfId="63" applyFont="1" applyBorder="1" applyAlignment="1">
      <alignment wrapText="1"/>
    </xf>
    <xf numFmtId="0" fontId="33" fillId="0" borderId="24" xfId="63" applyFont="1" applyBorder="1" applyAlignment="1">
      <alignment horizontal="center" wrapText="1"/>
    </xf>
    <xf numFmtId="168" fontId="33" fillId="0" borderId="24" xfId="63" applyNumberFormat="1" applyFont="1" applyBorder="1" applyAlignment="1">
      <alignment horizontal="center" wrapText="1"/>
    </xf>
    <xf numFmtId="0" fontId="33" fillId="24" borderId="0" xfId="63" applyFont="1" applyFill="1" applyBorder="1" applyAlignment="1">
      <alignment horizontal="center"/>
    </xf>
    <xf numFmtId="0" fontId="34" fillId="24" borderId="0" xfId="63" applyNumberFormat="1" applyFont="1" applyFill="1" applyBorder="1" applyAlignment="1">
      <alignment wrapText="1"/>
    </xf>
    <xf numFmtId="0" fontId="33" fillId="24" borderId="0" xfId="63" applyFont="1" applyFill="1" applyBorder="1" applyAlignment="1">
      <alignment horizontal="centerContinuous" wrapText="1"/>
    </xf>
    <xf numFmtId="0" fontId="33" fillId="24" borderId="0" xfId="63" applyFont="1" applyFill="1" applyBorder="1" applyAlignment="1">
      <alignment horizontal="left" wrapText="1"/>
    </xf>
    <xf numFmtId="168" fontId="33" fillId="24" borderId="0" xfId="63" applyNumberFormat="1" applyFont="1" applyFill="1" applyBorder="1" applyAlignment="1">
      <alignment horizontal="centerContinuous" wrapText="1"/>
    </xf>
    <xf numFmtId="0" fontId="33" fillId="24" borderId="0" xfId="63" applyFont="1" applyFill="1" applyAlignment="1">
      <alignment horizontal="center"/>
    </xf>
    <xf numFmtId="0" fontId="33" fillId="24" borderId="0" xfId="63" applyFont="1" applyFill="1" applyAlignment="1">
      <alignment horizontal="centerContinuous" wrapText="1"/>
    </xf>
    <xf numFmtId="0" fontId="33" fillId="24" borderId="0" xfId="63" applyFont="1" applyFill="1" applyAlignment="1">
      <alignment horizontal="centerContinuous"/>
    </xf>
    <xf numFmtId="0" fontId="33" fillId="0" borderId="0" xfId="63" applyFont="1" applyAlignment="1">
      <alignment wrapText="1"/>
    </xf>
    <xf numFmtId="0" fontId="33" fillId="24" borderId="0" xfId="0" applyFont="1" applyFill="1" applyAlignment="1">
      <alignment horizontal="center" wrapText="1"/>
    </xf>
    <xf numFmtId="0" fontId="31" fillId="25" borderId="0" xfId="0" applyFont="1" applyFill="1" applyBorder="1" applyAlignment="1">
      <alignment horizontal="center" wrapText="1"/>
    </xf>
    <xf numFmtId="0" fontId="47" fillId="25" borderId="10" xfId="0" applyFont="1" applyFill="1" applyBorder="1" applyAlignment="1">
      <alignment horizontal="center"/>
    </xf>
    <xf numFmtId="0" fontId="34" fillId="25" borderId="10" xfId="0" applyFont="1" applyFill="1" applyBorder="1" applyAlignment="1">
      <alignment horizontal="center" wrapText="1"/>
    </xf>
    <xf numFmtId="0" fontId="38" fillId="25" borderId="15" xfId="0" applyFont="1" applyFill="1" applyBorder="1" applyAlignment="1">
      <alignment wrapText="1"/>
    </xf>
    <xf numFmtId="0" fontId="32" fillId="25" borderId="0" xfId="39" applyFont="1" applyFill="1" applyAlignment="1">
      <alignment horizontal="center" vertical="center"/>
    </xf>
    <xf numFmtId="0" fontId="32" fillId="25" borderId="0" xfId="40" applyFont="1" applyFill="1" applyBorder="1" applyAlignment="1">
      <alignment wrapText="1"/>
    </xf>
    <xf numFmtId="0" fontId="32" fillId="25" borderId="14" xfId="0" applyFont="1" applyFill="1" applyBorder="1" applyAlignment="1">
      <alignment wrapText="1"/>
    </xf>
    <xf numFmtId="0" fontId="32" fillId="0" borderId="10" xfId="296" applyFont="1" applyBorder="1" applyAlignment="1">
      <alignment vertical="center" wrapText="1"/>
    </xf>
    <xf numFmtId="0" fontId="48" fillId="0" borderId="10" xfId="296" applyFont="1" applyBorder="1" applyAlignment="1">
      <alignment horizontal="center" vertical="center" wrapText="1"/>
    </xf>
    <xf numFmtId="0" fontId="32" fillId="0" borderId="14" xfId="296" applyFont="1" applyBorder="1" applyAlignment="1">
      <alignment vertical="center" wrapText="1"/>
    </xf>
    <xf numFmtId="168" fontId="33" fillId="25" borderId="10" xfId="40" applyNumberFormat="1" applyFont="1" applyFill="1" applyBorder="1" applyAlignment="1">
      <alignment horizontal="center" wrapText="1"/>
    </xf>
    <xf numFmtId="0" fontId="35" fillId="0" borderId="10" xfId="0" applyFont="1" applyBorder="1" applyAlignment="1">
      <alignment horizontal="center"/>
    </xf>
    <xf numFmtId="0" fontId="32" fillId="0" borderId="10" xfId="0" applyFont="1" applyBorder="1" applyAlignment="1">
      <alignment wrapText="1"/>
    </xf>
    <xf numFmtId="0" fontId="32" fillId="0" borderId="10" xfId="0" applyFont="1" applyBorder="1" applyAlignment="1">
      <alignment horizontal="center" wrapText="1"/>
    </xf>
    <xf numFmtId="168" fontId="32" fillId="0" borderId="10" xfId="0" applyNumberFormat="1" applyFont="1" applyBorder="1" applyAlignment="1">
      <alignment horizontal="center" wrapText="1"/>
    </xf>
    <xf numFmtId="0" fontId="33" fillId="25" borderId="15" xfId="0" applyFont="1" applyFill="1" applyBorder="1" applyAlignment="1">
      <alignment horizontal="left" wrapText="1"/>
    </xf>
    <xf numFmtId="168" fontId="33" fillId="0" borderId="30" xfId="0" applyNumberFormat="1" applyFont="1" applyFill="1" applyBorder="1" applyAlignment="1">
      <alignment horizontal="center" vertical="center" wrapText="1"/>
    </xf>
    <xf numFmtId="0" fontId="32" fillId="25" borderId="10" xfId="40" applyFont="1" applyFill="1" applyBorder="1" applyAlignment="1">
      <alignment wrapText="1"/>
    </xf>
    <xf numFmtId="0" fontId="33" fillId="24" borderId="0" xfId="0" applyFont="1" applyFill="1" applyAlignment="1">
      <alignment horizontal="center" wrapText="1"/>
    </xf>
    <xf numFmtId="0" fontId="32" fillId="26" borderId="10" xfId="0" applyFont="1" applyFill="1" applyBorder="1" applyAlignment="1">
      <alignment horizontal="center"/>
    </xf>
    <xf numFmtId="0" fontId="47" fillId="26" borderId="1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wrapText="1"/>
    </xf>
    <xf numFmtId="168" fontId="34" fillId="27" borderId="10" xfId="38" applyNumberFormat="1" applyFont="1" applyFill="1" applyBorder="1" applyAlignment="1">
      <alignment horizontal="center" wrapText="1"/>
    </xf>
    <xf numFmtId="0" fontId="31" fillId="25" borderId="0" xfId="0" applyFont="1" applyFill="1" applyBorder="1" applyAlignment="1">
      <alignment horizontal="center" wrapText="1"/>
    </xf>
    <xf numFmtId="0" fontId="33" fillId="0" borderId="10" xfId="38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center" wrapText="1"/>
    </xf>
    <xf numFmtId="0" fontId="47" fillId="0" borderId="10" xfId="0" applyFont="1" applyFill="1" applyBorder="1" applyAlignment="1">
      <alignment horizontal="center"/>
    </xf>
    <xf numFmtId="0" fontId="50" fillId="0" borderId="10" xfId="0" applyFont="1" applyBorder="1" applyAlignment="1">
      <alignment horizontal="center" vertical="center"/>
    </xf>
    <xf numFmtId="0" fontId="54" fillId="0" borderId="10" xfId="0" applyNumberFormat="1" applyFont="1" applyFill="1" applyBorder="1" applyAlignment="1">
      <alignment horizontal="center" vertical="center" wrapText="1"/>
    </xf>
    <xf numFmtId="0" fontId="33" fillId="0" borderId="10" xfId="0" applyNumberFormat="1" applyFont="1" applyFill="1" applyBorder="1" applyAlignment="1">
      <alignment horizontal="center" vertical="center" wrapText="1"/>
    </xf>
    <xf numFmtId="0" fontId="34" fillId="0" borderId="10" xfId="0" applyNumberFormat="1" applyFont="1" applyFill="1" applyBorder="1" applyAlignment="1">
      <alignment horizontal="center" vertical="center" wrapText="1"/>
    </xf>
    <xf numFmtId="0" fontId="35" fillId="24" borderId="10" xfId="0" applyFont="1" applyFill="1" applyBorder="1" applyAlignment="1">
      <alignment horizontal="center" vertical="center"/>
    </xf>
    <xf numFmtId="0" fontId="33" fillId="24" borderId="10" xfId="0" applyFont="1" applyFill="1" applyBorder="1"/>
    <xf numFmtId="0" fontId="36" fillId="24" borderId="10" xfId="0" applyFont="1" applyFill="1" applyBorder="1" applyAlignment="1">
      <alignment wrapText="1"/>
    </xf>
    <xf numFmtId="0" fontId="32" fillId="24" borderId="10" xfId="0" applyFont="1" applyFill="1" applyBorder="1"/>
    <xf numFmtId="1" fontId="33" fillId="0" borderId="10" xfId="0" applyNumberFormat="1" applyFont="1" applyFill="1" applyBorder="1" applyAlignment="1">
      <alignment horizontal="center" vertical="center" wrapText="1"/>
    </xf>
    <xf numFmtId="170" fontId="34" fillId="0" borderId="10" xfId="0" applyNumberFormat="1" applyFont="1" applyFill="1" applyBorder="1" applyAlignment="1">
      <alignment horizontal="center" wrapText="1"/>
    </xf>
    <xf numFmtId="170" fontId="33" fillId="0" borderId="10" xfId="0" applyNumberFormat="1" applyFont="1" applyBorder="1" applyAlignment="1">
      <alignment horizontal="center"/>
    </xf>
    <xf numFmtId="170" fontId="33" fillId="0" borderId="10" xfId="0" applyNumberFormat="1" applyFont="1" applyFill="1" applyBorder="1" applyAlignment="1">
      <alignment horizontal="center" vertical="center" wrapText="1"/>
    </xf>
    <xf numFmtId="168" fontId="40" fillId="0" borderId="10" xfId="0" applyNumberFormat="1" applyFont="1" applyFill="1" applyBorder="1" applyAlignment="1">
      <alignment horizontal="center" wrapText="1"/>
    </xf>
    <xf numFmtId="0" fontId="65" fillId="0" borderId="10" xfId="63" applyFont="1" applyFill="1" applyBorder="1" applyAlignment="1">
      <alignment horizontal="center" wrapText="1"/>
    </xf>
    <xf numFmtId="0" fontId="33" fillId="24" borderId="0" xfId="0" applyFont="1" applyFill="1" applyAlignment="1">
      <alignment horizontal="center" wrapText="1"/>
    </xf>
    <xf numFmtId="0" fontId="35" fillId="24" borderId="0" xfId="0" applyFont="1" applyFill="1" applyAlignment="1">
      <alignment horizontal="center" wrapText="1"/>
    </xf>
    <xf numFmtId="0" fontId="31" fillId="0" borderId="0" xfId="0" applyFont="1" applyFill="1" applyBorder="1" applyAlignment="1">
      <alignment horizontal="center" wrapText="1"/>
    </xf>
    <xf numFmtId="0" fontId="33" fillId="24" borderId="0" xfId="277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34" fillId="24" borderId="0" xfId="0" applyFont="1" applyFill="1" applyBorder="1" applyAlignment="1">
      <alignment horizontal="center" wrapText="1"/>
    </xf>
    <xf numFmtId="0" fontId="34" fillId="24" borderId="24" xfId="63" applyNumberFormat="1" applyFont="1" applyFill="1" applyBorder="1" applyAlignment="1">
      <alignment horizontal="center" wrapText="1"/>
    </xf>
    <xf numFmtId="0" fontId="31" fillId="25" borderId="0" xfId="0" applyFont="1" applyFill="1" applyBorder="1" applyAlignment="1">
      <alignment horizontal="center" wrapText="1"/>
    </xf>
    <xf numFmtId="0" fontId="38" fillId="25" borderId="15" xfId="95" applyFont="1" applyFill="1" applyBorder="1" applyAlignment="1">
      <alignment horizontal="center" wrapText="1"/>
    </xf>
    <xf numFmtId="0" fontId="31" fillId="25" borderId="0" xfId="95" applyFont="1" applyFill="1" applyBorder="1" applyAlignment="1">
      <alignment horizontal="center" wrapText="1"/>
    </xf>
    <xf numFmtId="0" fontId="34" fillId="25" borderId="15" xfId="95" applyFont="1" applyFill="1" applyBorder="1" applyAlignment="1">
      <alignment horizontal="center" wrapText="1"/>
    </xf>
    <xf numFmtId="0" fontId="33" fillId="25" borderId="0" xfId="0" applyFont="1" applyFill="1" applyAlignment="1">
      <alignment horizontal="center" wrapText="1"/>
    </xf>
    <xf numFmtId="0" fontId="32" fillId="25" borderId="0" xfId="277" applyFont="1" applyFill="1" applyBorder="1" applyAlignment="1">
      <alignment horizontal="center" wrapText="1"/>
    </xf>
    <xf numFmtId="0" fontId="33" fillId="25" borderId="15" xfId="0" applyFont="1" applyFill="1" applyBorder="1" applyAlignment="1">
      <alignment horizontal="center" wrapText="1"/>
    </xf>
    <xf numFmtId="0" fontId="38" fillId="25" borderId="15" xfId="0" applyFont="1" applyFill="1" applyBorder="1" applyAlignment="1">
      <alignment horizontal="center" wrapText="1"/>
    </xf>
    <xf numFmtId="0" fontId="53" fillId="25" borderId="0" xfId="63" applyFont="1" applyFill="1" applyAlignment="1">
      <alignment horizontal="center"/>
    </xf>
    <xf numFmtId="0" fontId="33" fillId="25" borderId="0" xfId="95" applyFont="1" applyFill="1" applyAlignment="1">
      <alignment horizontal="center" wrapText="1"/>
    </xf>
    <xf numFmtId="0" fontId="34" fillId="25" borderId="15" xfId="0" applyFont="1" applyFill="1" applyBorder="1" applyAlignment="1">
      <alignment horizontal="center" wrapText="1"/>
    </xf>
    <xf numFmtId="0" fontId="34" fillId="25" borderId="0" xfId="0" applyFont="1" applyFill="1" applyBorder="1" applyAlignment="1">
      <alignment horizontal="center" wrapText="1"/>
    </xf>
    <xf numFmtId="0" fontId="31" fillId="25" borderId="0" xfId="38" applyFont="1" applyFill="1" applyBorder="1" applyAlignment="1">
      <alignment horizontal="center" wrapText="1"/>
    </xf>
    <xf numFmtId="0" fontId="34" fillId="25" borderId="12" xfId="88" applyFont="1" applyFill="1" applyBorder="1" applyAlignment="1">
      <alignment horizontal="left" wrapText="1"/>
    </xf>
    <xf numFmtId="0" fontId="34" fillId="25" borderId="12" xfId="63" applyFont="1" applyFill="1" applyBorder="1" applyAlignment="1">
      <alignment horizontal="left" wrapText="1"/>
    </xf>
    <xf numFmtId="0" fontId="34" fillId="25" borderId="15" xfId="54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left" wrapText="1"/>
    </xf>
    <xf numFmtId="0" fontId="32" fillId="25" borderId="0" xfId="0" applyFont="1" applyFill="1" applyBorder="1" applyAlignment="1">
      <alignment horizontal="center" wrapText="1"/>
    </xf>
    <xf numFmtId="0" fontId="48" fillId="25" borderId="0" xfId="63" applyFont="1" applyFill="1" applyAlignment="1">
      <alignment horizontal="center" wrapText="1"/>
    </xf>
    <xf numFmtId="0" fontId="33" fillId="25" borderId="25" xfId="63" applyFont="1" applyFill="1" applyBorder="1" applyAlignment="1">
      <alignment horizontal="center" wrapText="1"/>
    </xf>
    <xf numFmtId="0" fontId="50" fillId="25" borderId="0" xfId="0" applyFont="1" applyFill="1" applyBorder="1" applyAlignment="1">
      <alignment horizontal="center" wrapText="1"/>
    </xf>
    <xf numFmtId="0" fontId="33" fillId="25" borderId="15" xfId="63" applyFont="1" applyFill="1" applyBorder="1" applyAlignment="1">
      <alignment horizontal="center" vertical="center" wrapText="1"/>
    </xf>
    <xf numFmtId="0" fontId="50" fillId="25" borderId="0" xfId="0" applyFont="1" applyFill="1" applyBorder="1" applyAlignment="1">
      <alignment horizontal="center" vertical="center" wrapText="1"/>
    </xf>
    <xf numFmtId="0" fontId="33" fillId="25" borderId="15" xfId="63" applyFont="1" applyFill="1" applyBorder="1" applyAlignment="1">
      <alignment horizontal="center" vertical="top" wrapText="1"/>
    </xf>
    <xf numFmtId="0" fontId="32" fillId="25" borderId="0" xfId="88" applyFont="1" applyFill="1" applyBorder="1" applyAlignment="1">
      <alignment horizontal="center" wrapText="1"/>
    </xf>
    <xf numFmtId="0" fontId="34" fillId="25" borderId="0" xfId="88" applyFont="1" applyFill="1" applyAlignment="1">
      <alignment horizontal="left"/>
    </xf>
    <xf numFmtId="0" fontId="33" fillId="25" borderId="25" xfId="0" applyFont="1" applyFill="1" applyBorder="1" applyAlignment="1">
      <alignment horizontal="center" wrapText="1"/>
    </xf>
    <xf numFmtId="0" fontId="35" fillId="25" borderId="0" xfId="0" applyFont="1" applyFill="1" applyAlignment="1">
      <alignment horizontal="center" wrapText="1"/>
    </xf>
    <xf numFmtId="0" fontId="33" fillId="25" borderId="10" xfId="0" applyNumberFormat="1" applyFont="1" applyFill="1" applyBorder="1" applyAlignment="1">
      <alignment horizontal="center" vertical="center" wrapText="1"/>
    </xf>
    <xf numFmtId="0" fontId="34" fillId="25" borderId="10" xfId="0" applyNumberFormat="1" applyFont="1" applyFill="1" applyBorder="1" applyAlignment="1">
      <alignment horizontal="center" vertical="center" wrapText="1"/>
    </xf>
  </cellXfs>
  <cellStyles count="329">
    <cellStyle name="20% - Accent1" xfId="1"/>
    <cellStyle name="20% - Accent1 2" xfId="102"/>
    <cellStyle name="20% - Accent2" xfId="2"/>
    <cellStyle name="20% - Accent2 2" xfId="103"/>
    <cellStyle name="20% - Accent3" xfId="3"/>
    <cellStyle name="20% - Accent3 2" xfId="104"/>
    <cellStyle name="20% - Accent4" xfId="4"/>
    <cellStyle name="20% - Accent4 2" xfId="105"/>
    <cellStyle name="20% - Accent5" xfId="5"/>
    <cellStyle name="20% - Accent5 2" xfId="106"/>
    <cellStyle name="20% - Accent6" xfId="6"/>
    <cellStyle name="20% - Accent6 2" xfId="107"/>
    <cellStyle name="40% - Accent1" xfId="7"/>
    <cellStyle name="40% - Accent1 2" xfId="108"/>
    <cellStyle name="40% - Accent2" xfId="8"/>
    <cellStyle name="40% - Accent2 2" xfId="109"/>
    <cellStyle name="40% - Accent3" xfId="9"/>
    <cellStyle name="40% - Accent3 2" xfId="110"/>
    <cellStyle name="40% - Accent4" xfId="10"/>
    <cellStyle name="40% - Accent4 2" xfId="111"/>
    <cellStyle name="40% - Accent5" xfId="11"/>
    <cellStyle name="40% - Accent5 2" xfId="112"/>
    <cellStyle name="40% - Accent6" xfId="12"/>
    <cellStyle name="40% - Accent6 2" xfId="113"/>
    <cellStyle name="60% - Accent1" xfId="13"/>
    <cellStyle name="60% - Accent1 2" xfId="114"/>
    <cellStyle name="60% - Accent2" xfId="14"/>
    <cellStyle name="60% - Accent2 2" xfId="115"/>
    <cellStyle name="60% - Accent3" xfId="15"/>
    <cellStyle name="60% - Accent3 2" xfId="116"/>
    <cellStyle name="60% - Accent4" xfId="16"/>
    <cellStyle name="60% - Accent4 2" xfId="117"/>
    <cellStyle name="60% - Accent5" xfId="17"/>
    <cellStyle name="60% - Accent5 2" xfId="118"/>
    <cellStyle name="60% - Accent6" xfId="18"/>
    <cellStyle name="60% - Accent6 2" xfId="119"/>
    <cellStyle name="Accent1" xfId="19"/>
    <cellStyle name="Accent1 2" xfId="120"/>
    <cellStyle name="Accent2" xfId="20"/>
    <cellStyle name="Accent2 2" xfId="121"/>
    <cellStyle name="Accent3" xfId="21"/>
    <cellStyle name="Accent3 2" xfId="122"/>
    <cellStyle name="Accent4" xfId="22"/>
    <cellStyle name="Accent4 2" xfId="123"/>
    <cellStyle name="Accent5" xfId="23"/>
    <cellStyle name="Accent5 2" xfId="124"/>
    <cellStyle name="Accent6" xfId="24"/>
    <cellStyle name="Accent6 2" xfId="125"/>
    <cellStyle name="Bad" xfId="25"/>
    <cellStyle name="Bad 2" xfId="126"/>
    <cellStyle name="Calculation" xfId="26"/>
    <cellStyle name="Calculation 2" xfId="127"/>
    <cellStyle name="Check Cell" xfId="27"/>
    <cellStyle name="Check Cell 2" xfId="128"/>
    <cellStyle name="Comma 10" xfId="129"/>
    <cellStyle name="Comma 2" xfId="28"/>
    <cellStyle name="Comma 2 10" xfId="288"/>
    <cellStyle name="Comma 2 10 2" xfId="326"/>
    <cellStyle name="Comma 2 2" xfId="130"/>
    <cellStyle name="Comma 2 2 2" xfId="302"/>
    <cellStyle name="Comma 2 3" xfId="131"/>
    <cellStyle name="Comma 2 3 2" xfId="303"/>
    <cellStyle name="Comma 2 4" xfId="132"/>
    <cellStyle name="Comma 2 5" xfId="133"/>
    <cellStyle name="Comma 2 6" xfId="209"/>
    <cellStyle name="Comma 2 6 2" xfId="314"/>
    <cellStyle name="Comma 2 7" xfId="255"/>
    <cellStyle name="Comma 2 7 2" xfId="319"/>
    <cellStyle name="Comma 2 8" xfId="258"/>
    <cellStyle name="Comma 2 8 2" xfId="320"/>
    <cellStyle name="Comma 2 9" xfId="274"/>
    <cellStyle name="Comma 2 9 2" xfId="321"/>
    <cellStyle name="Comma 3" xfId="134"/>
    <cellStyle name="Comma 3 2" xfId="135"/>
    <cellStyle name="Comma 3 2 2" xfId="304"/>
    <cellStyle name="Comma 3 3" xfId="136"/>
    <cellStyle name="Comma 4" xfId="137"/>
    <cellStyle name="Comma 5" xfId="138"/>
    <cellStyle name="Comma 5 2" xfId="305"/>
    <cellStyle name="Comma 6" xfId="139"/>
    <cellStyle name="Comma 6 2" xfId="140"/>
    <cellStyle name="Comma 6 2 2" xfId="307"/>
    <cellStyle name="Comma 6 3" xfId="306"/>
    <cellStyle name="Comma 7" xfId="141"/>
    <cellStyle name="Comma 7 2" xfId="142"/>
    <cellStyle name="Comma 7 2 2" xfId="308"/>
    <cellStyle name="Comma 8" xfId="143"/>
    <cellStyle name="Comma 8 2" xfId="309"/>
    <cellStyle name="Comma 9" xfId="144"/>
    <cellStyle name="Comma 9 2" xfId="310"/>
    <cellStyle name="Explanatory Text" xfId="29"/>
    <cellStyle name="Explanatory Text 2" xfId="145"/>
    <cellStyle name="Good" xfId="30"/>
    <cellStyle name="Good 2" xfId="146"/>
    <cellStyle name="Heading 1" xfId="31"/>
    <cellStyle name="Heading 1 2" xfId="147"/>
    <cellStyle name="Heading 2" xfId="32"/>
    <cellStyle name="Heading 2 2" xfId="148"/>
    <cellStyle name="Heading 3" xfId="33"/>
    <cellStyle name="Heading 3 2" xfId="149"/>
    <cellStyle name="Heading 4" xfId="34"/>
    <cellStyle name="Heading 4 2" xfId="150"/>
    <cellStyle name="Input" xfId="35"/>
    <cellStyle name="Input 2" xfId="151"/>
    <cellStyle name="Linked Cell" xfId="36"/>
    <cellStyle name="Linked Cell 2" xfId="152"/>
    <cellStyle name="Neutral" xfId="37"/>
    <cellStyle name="Neutral 2" xfId="153"/>
    <cellStyle name="Normal" xfId="0" builtinId="0"/>
    <cellStyle name="Normal 10" xfId="154"/>
    <cellStyle name="Normal 11" xfId="155"/>
    <cellStyle name="Normal 12" xfId="156"/>
    <cellStyle name="Normal 2" xfId="38"/>
    <cellStyle name="Normal 2 10" xfId="265"/>
    <cellStyle name="Normal 2 11" xfId="289"/>
    <cellStyle name="Normal 2 2" xfId="39"/>
    <cellStyle name="Normal 2 2 2" xfId="40"/>
    <cellStyle name="Normal 2 2 2 2" xfId="97"/>
    <cellStyle name="Normal 2 2 2 3" xfId="159"/>
    <cellStyle name="Normal 2 2 2 4" xfId="215"/>
    <cellStyle name="Normal 2 2 3" xfId="158"/>
    <cellStyle name="Normal 2 2 4" xfId="214"/>
    <cellStyle name="Normal 2 2 5" xfId="239"/>
    <cellStyle name="Normal 2 2 6" xfId="267"/>
    <cellStyle name="Normal 2 2 7" xfId="264"/>
    <cellStyle name="Normal 2 2 8" xfId="290"/>
    <cellStyle name="Normal 2 3" xfId="41"/>
    <cellStyle name="Normal 2 3 2" xfId="160"/>
    <cellStyle name="Normal 2 3 2 2" xfId="161"/>
    <cellStyle name="Normal 2 3 2 3" xfId="217"/>
    <cellStyle name="Normal 2 3 3" xfId="216"/>
    <cellStyle name="Normal 2 3 4" xfId="238"/>
    <cellStyle name="Normal 2 3 5" xfId="268"/>
    <cellStyle name="Normal 2 3 6" xfId="263"/>
    <cellStyle name="Normal 2 3 7" xfId="291"/>
    <cellStyle name="Normal 2 4" xfId="42"/>
    <cellStyle name="Normal 2 5" xfId="96"/>
    <cellStyle name="Normal 2 6" xfId="157"/>
    <cellStyle name="Normal 2 7" xfId="213"/>
    <cellStyle name="Normal 2 8" xfId="240"/>
    <cellStyle name="Normal 2 9" xfId="266"/>
    <cellStyle name="Normal 3" xfId="43"/>
    <cellStyle name="Normal 3 10" xfId="292"/>
    <cellStyle name="Normal 3 2" xfId="44"/>
    <cellStyle name="Normal 3 2 2" xfId="45"/>
    <cellStyle name="Normal 3 2 3" xfId="163"/>
    <cellStyle name="Normal 3 2 3 2" xfId="164"/>
    <cellStyle name="Normal 3 2 3 3" xfId="220"/>
    <cellStyle name="Normal 3 2 4" xfId="219"/>
    <cellStyle name="Normal 3 2 5" xfId="231"/>
    <cellStyle name="Normal 3 2 6" xfId="270"/>
    <cellStyle name="Normal 3 2 7" xfId="261"/>
    <cellStyle name="Normal 3 2 8" xfId="293"/>
    <cellStyle name="Normal 3 3" xfId="46"/>
    <cellStyle name="Normal 3 3 2" xfId="165"/>
    <cellStyle name="Normal 3 3 3" xfId="221"/>
    <cellStyle name="Normal 3 4" xfId="47"/>
    <cellStyle name="Normal 3 5" xfId="162"/>
    <cellStyle name="Normal 3 6" xfId="218"/>
    <cellStyle name="Normal 3 7" xfId="232"/>
    <cellStyle name="Normal 3 8" xfId="269"/>
    <cellStyle name="Normal 3 9" xfId="262"/>
    <cellStyle name="Normal 4" xfId="48"/>
    <cellStyle name="Normal 4 2" xfId="49"/>
    <cellStyle name="Normal 4 2 2" xfId="50"/>
    <cellStyle name="Normal 4 3" xfId="51"/>
    <cellStyle name="Normal 4 4" xfId="166"/>
    <cellStyle name="Normal 5" xfId="52"/>
    <cellStyle name="Normal 5 2" xfId="167"/>
    <cellStyle name="Normal 5 2 2" xfId="168"/>
    <cellStyle name="Normal 5 2 3" xfId="226"/>
    <cellStyle name="Normal 5 3" xfId="225"/>
    <cellStyle name="Normal 5 4" xfId="230"/>
    <cellStyle name="Normal 5 5" xfId="271"/>
    <cellStyle name="Normal 5 6" xfId="260"/>
    <cellStyle name="Normal 5 7" xfId="294"/>
    <cellStyle name="Normal 6" xfId="53"/>
    <cellStyle name="Normal 6 2" xfId="169"/>
    <cellStyle name="Normal 6 3" xfId="170"/>
    <cellStyle name="Normal 6 4" xfId="227"/>
    <cellStyle name="Normal 6 5" xfId="229"/>
    <cellStyle name="Normal 6 6" xfId="272"/>
    <cellStyle name="Normal 6 7" xfId="259"/>
    <cellStyle name="Normal 6 8" xfId="295"/>
    <cellStyle name="Normal 7" xfId="171"/>
    <cellStyle name="Normal 8" xfId="172"/>
    <cellStyle name="Normal 9" xfId="173"/>
    <cellStyle name="Normal_Sheet1 2" xfId="54"/>
    <cellStyle name="Note" xfId="55"/>
    <cellStyle name="Note 2" xfId="174"/>
    <cellStyle name="Output" xfId="56"/>
    <cellStyle name="Output 2" xfId="175"/>
    <cellStyle name="Percent 2" xfId="57"/>
    <cellStyle name="Percent 2 2" xfId="176"/>
    <cellStyle name="Percent 2 3" xfId="228"/>
    <cellStyle name="Style 1" xfId="58"/>
    <cellStyle name="Style 1 2" xfId="177"/>
    <cellStyle name="Style 1 3" xfId="178"/>
    <cellStyle name="Style 1 4" xfId="179"/>
    <cellStyle name="Title" xfId="59"/>
    <cellStyle name="Title 2" xfId="180"/>
    <cellStyle name="Total" xfId="60"/>
    <cellStyle name="Total 2" xfId="181"/>
    <cellStyle name="Warning Text" xfId="61"/>
    <cellStyle name="Warning Text 2" xfId="182"/>
    <cellStyle name="Денежный 2" xfId="62"/>
    <cellStyle name="Обычный 10" xfId="95"/>
    <cellStyle name="Обычный 10 2" xfId="183"/>
    <cellStyle name="Обычный 10 3" xfId="233"/>
    <cellStyle name="Обычный 11" xfId="101"/>
    <cellStyle name="Обычный 12" xfId="200"/>
    <cellStyle name="Обычный 13" xfId="256"/>
    <cellStyle name="Обычный 14" xfId="257"/>
    <cellStyle name="Обычный 15" xfId="277"/>
    <cellStyle name="Обычный 16" xfId="287"/>
    <cellStyle name="Обычный 2" xfId="63"/>
    <cellStyle name="Обычный 2 2" xfId="64"/>
    <cellStyle name="Обычный 2 2 10" xfId="296"/>
    <cellStyle name="Обычный 2 2 2" xfId="65"/>
    <cellStyle name="Обычный 2 2 2 2" xfId="66"/>
    <cellStyle name="Обычный 2 2 2 2 2" xfId="67"/>
    <cellStyle name="Обычный 2 2 2 2 2 2" xfId="187"/>
    <cellStyle name="Обычный 2 2 2 2 2 3" xfId="237"/>
    <cellStyle name="Обычный 2 2 2 2 3" xfId="186"/>
    <cellStyle name="Обычный 2 2 2 2 4" xfId="236"/>
    <cellStyle name="Обычный 2 2 2 3" xfId="68"/>
    <cellStyle name="Обычный 2 2 2 3 2" xfId="69"/>
    <cellStyle name="Обычный 2 2 2 4" xfId="185"/>
    <cellStyle name="Обычный 2 2 2 5" xfId="235"/>
    <cellStyle name="Обычный 2 2 3" xfId="70"/>
    <cellStyle name="Обычный 2 2 3 2" xfId="71"/>
    <cellStyle name="Обычный 2 2 4" xfId="99"/>
    <cellStyle name="Обычный 2 2 5" xfId="184"/>
    <cellStyle name="Обычный 2 2 6" xfId="234"/>
    <cellStyle name="Обычный 2 2 7" xfId="224"/>
    <cellStyle name="Обычный 2 2 8" xfId="273"/>
    <cellStyle name="Обычный 2 2 9" xfId="281"/>
    <cellStyle name="Обычный 2 3" xfId="72"/>
    <cellStyle name="Обычный 2 3 2" xfId="188"/>
    <cellStyle name="Обычный 2 4" xfId="73"/>
    <cellStyle name="Обычный 2 4 2" xfId="74"/>
    <cellStyle name="Обычный 2 4 2 2" xfId="190"/>
    <cellStyle name="Обычный 2 4 2 3" xfId="242"/>
    <cellStyle name="Обычный 2 4 3" xfId="189"/>
    <cellStyle name="Обычный 2 4 4" xfId="241"/>
    <cellStyle name="Обычный 2 5" xfId="98"/>
    <cellStyle name="Обычный 3" xfId="75"/>
    <cellStyle name="Обычный 3 2" xfId="76"/>
    <cellStyle name="Обычный 3 2 2" xfId="77"/>
    <cellStyle name="Обычный 3 2 2 2" xfId="192"/>
    <cellStyle name="Обычный 3 2 2 3" xfId="244"/>
    <cellStyle name="Обычный 3 3" xfId="191"/>
    <cellStyle name="Обычный 3 4" xfId="243"/>
    <cellStyle name="Обычный 3 5" xfId="223"/>
    <cellStyle name="Обычный 3 6" xfId="275"/>
    <cellStyle name="Обычный 3 7" xfId="282"/>
    <cellStyle name="Обычный 3 8" xfId="297"/>
    <cellStyle name="Обычный 4" xfId="78"/>
    <cellStyle name="Обычный 4 2" xfId="79"/>
    <cellStyle name="Обычный 4 2 2" xfId="80"/>
    <cellStyle name="Обычный 4 2 3" xfId="81"/>
    <cellStyle name="Обычный 4 3" xfId="100"/>
    <cellStyle name="Обычный 4 3 2" xfId="194"/>
    <cellStyle name="Обычный 4 3 3" xfId="246"/>
    <cellStyle name="Обычный 4 4" xfId="193"/>
    <cellStyle name="Обычный 4 5" xfId="245"/>
    <cellStyle name="Обычный 4 6" xfId="222"/>
    <cellStyle name="Обычный 4 7" xfId="276"/>
    <cellStyle name="Обычный 4 8" xfId="283"/>
    <cellStyle name="Обычный 4 9" xfId="298"/>
    <cellStyle name="Обычный 5" xfId="82"/>
    <cellStyle name="Обычный 5 2" xfId="83"/>
    <cellStyle name="Обычный 6" xfId="84"/>
    <cellStyle name="Обычный 6 2" xfId="195"/>
    <cellStyle name="Обычный 6 3" xfId="247"/>
    <cellStyle name="Обычный 7" xfId="85"/>
    <cellStyle name="Обычный 7 2" xfId="86"/>
    <cellStyle name="Обычный 8" xfId="87"/>
    <cellStyle name="Обычный 8 2" xfId="196"/>
    <cellStyle name="Обычный 8 3" xfId="248"/>
    <cellStyle name="Обычный 9" xfId="88"/>
    <cellStyle name="Обычный 9 2" xfId="197"/>
    <cellStyle name="Обычный 9 3" xfId="249"/>
    <cellStyle name="Открывавшаяся гиперссылка_Bls-2-06NN" xfId="89"/>
    <cellStyle name="Процентный 2" xfId="90"/>
    <cellStyle name="Процентный 2 2" xfId="198"/>
    <cellStyle name="Процентный 2 3" xfId="250"/>
    <cellStyle name="Стиль 1" xfId="91"/>
    <cellStyle name="Стиль 1 2" xfId="92"/>
    <cellStyle name="Стиль 1 2 2" xfId="201"/>
    <cellStyle name="Стиль 1 3" xfId="199"/>
    <cellStyle name="Стиль 1 4" xfId="251"/>
    <cellStyle name="Стиль 1 5" xfId="212"/>
    <cellStyle name="Стиль 1 6" xfId="278"/>
    <cellStyle name="Стиль 1 7" xfId="284"/>
    <cellStyle name="Стиль 1 8" xfId="299"/>
    <cellStyle name="Финансовый 2" xfId="93"/>
    <cellStyle name="Финансовый 2 2" xfId="94"/>
    <cellStyle name="Финансовый 2 2 2" xfId="203"/>
    <cellStyle name="Финансовый 2 2 2 2" xfId="204"/>
    <cellStyle name="Финансовый 2 2 2 3" xfId="254"/>
    <cellStyle name="Финансовый 2 2 2 4" xfId="312"/>
    <cellStyle name="Финансовый 2 2 3" xfId="253"/>
    <cellStyle name="Финансовый 2 2 3 2" xfId="318"/>
    <cellStyle name="Финансовый 2 2 4" xfId="210"/>
    <cellStyle name="Финансовый 2 2 4 2" xfId="315"/>
    <cellStyle name="Финансовый 2 2 5" xfId="280"/>
    <cellStyle name="Финансовый 2 2 5 2" xfId="323"/>
    <cellStyle name="Финансовый 2 2 6" xfId="286"/>
    <cellStyle name="Финансовый 2 2 6 2" xfId="325"/>
    <cellStyle name="Финансовый 2 2 7" xfId="301"/>
    <cellStyle name="Финансовый 2 2 7 2" xfId="328"/>
    <cellStyle name="Финансовый 2 3" xfId="202"/>
    <cellStyle name="Финансовый 2 3 2" xfId="311"/>
    <cellStyle name="Финансовый 2 4" xfId="205"/>
    <cellStyle name="Финансовый 2 5" xfId="252"/>
    <cellStyle name="Финансовый 2 5 2" xfId="317"/>
    <cellStyle name="Финансовый 2 6" xfId="211"/>
    <cellStyle name="Финансовый 2 6 2" xfId="316"/>
    <cellStyle name="Финансовый 2 7" xfId="279"/>
    <cellStyle name="Финансовый 2 7 2" xfId="322"/>
    <cellStyle name="Финансовый 2 8" xfId="285"/>
    <cellStyle name="Финансовый 2 8 2" xfId="324"/>
    <cellStyle name="Финансовый 2 9" xfId="300"/>
    <cellStyle name="Финансовый 2 9 2" xfId="327"/>
    <cellStyle name="Финансовый 3" xfId="206"/>
    <cellStyle name="Финансовый 3 2" xfId="207"/>
    <cellStyle name="Финансовый 4" xfId="208"/>
    <cellStyle name="Финансовый 4 2" xfId="313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&#1052;&#1086;&#1080;%20&#1076;&#1086;&#1082;&#1091;&#1084;&#1077;&#1085;&#1090;&#1099;\Dat-03\Balance-Form-03\My%20Documents\200%20X\Ex-2003\Date\New\Bal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Documents%20and%20Settings\&#1040;&#1076;&#1084;&#1080;&#1085;&#1080;&#1089;&#1090;&#1088;&#1072;&#1090;&#1086;&#1088;\&#1056;&#1072;&#1073;&#1086;&#1095;&#1080;&#1081;%20&#1089;&#1090;&#1086;&#1083;\Xar@\Dataranner\&#1052;&#1086;&#1080;%20&#1076;&#1086;&#1082;&#1091;&#1084;&#1077;&#1085;&#1090;&#1099;\Dat-03\Balance-Form-03\My%20Documents\200%20X\Ex-2003\Date\New\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49\Welcome\Documents%20and%20Settings\&#1040;&#1076;&#1084;&#1080;&#1085;&#1080;&#1089;&#1090;&#1088;&#1072;&#1090;&#1086;&#1088;\Application%20Data\Microsoft\Excel\&#1052;&#1086;&#1080;%20&#1076;&#1086;&#1082;&#1091;&#1084;&#1077;&#1085;&#1090;&#1099;\Dat-03\Balance-Form-03\My%20Documents\200%20X\Ex-2003\Date\New\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-1"/>
      <sheetName val="Bl-2"/>
      <sheetName val="Bl-21"/>
      <sheetName val="Bl-4"/>
      <sheetName val="Bl-3"/>
      <sheetName val="Bl-532"/>
      <sheetName val="Bl-5322"/>
      <sheetName val="Bl-533"/>
      <sheetName val="Bl-535"/>
      <sheetName val="AUDIT"/>
    </sheetNames>
    <sheetDataSet>
      <sheetData sheetId="0">
        <row r="1">
          <cell r="E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29"/>
  <sheetViews>
    <sheetView topLeftCell="G1" zoomScaleNormal="100" workbookViewId="0">
      <selection activeCell="L7" sqref="L7"/>
    </sheetView>
  </sheetViews>
  <sheetFormatPr defaultColWidth="18" defaultRowHeight="16.5"/>
  <cols>
    <col min="1" max="1" width="4.85546875" style="41" bestFit="1" customWidth="1"/>
    <col min="2" max="2" width="37" style="41" bestFit="1" customWidth="1"/>
    <col min="3" max="4" width="17.85546875" style="41" bestFit="1" customWidth="1"/>
    <col min="5" max="5" width="24.85546875" style="41" bestFit="1" customWidth="1"/>
    <col min="6" max="6" width="11" style="41" bestFit="1" customWidth="1"/>
    <col min="7" max="7" width="5" style="41" customWidth="1"/>
    <col min="8" max="8" width="4.85546875" style="41" bestFit="1" customWidth="1"/>
    <col min="9" max="9" width="37" style="41" bestFit="1" customWidth="1"/>
    <col min="10" max="11" width="17.85546875" style="41" bestFit="1" customWidth="1"/>
    <col min="12" max="12" width="24.85546875" style="41" bestFit="1" customWidth="1"/>
    <col min="13" max="13" width="11" style="41" bestFit="1" customWidth="1"/>
    <col min="14" max="16384" width="18" style="41"/>
  </cols>
  <sheetData>
    <row r="1" spans="1:13" s="4" customFormat="1" ht="13.5" customHeight="1">
      <c r="A1" s="3"/>
      <c r="B1" s="1"/>
      <c r="C1" s="1"/>
      <c r="D1" s="1"/>
      <c r="E1" s="544"/>
      <c r="F1" s="544"/>
      <c r="G1" s="3"/>
      <c r="H1" s="436"/>
      <c r="I1" s="435"/>
      <c r="J1" s="435"/>
      <c r="K1" s="435"/>
      <c r="L1" s="544"/>
      <c r="M1" s="544"/>
    </row>
    <row r="2" spans="1:13" s="4" customFormat="1" ht="15" thickBot="1">
      <c r="B2" s="12" t="s">
        <v>237</v>
      </c>
      <c r="C2" s="12"/>
      <c r="D2" s="13"/>
      <c r="E2" s="11"/>
      <c r="F2" s="2"/>
      <c r="H2" s="437"/>
      <c r="I2" s="12" t="s">
        <v>192</v>
      </c>
      <c r="J2" s="12"/>
      <c r="K2" s="13"/>
      <c r="L2" s="11"/>
      <c r="M2" s="2"/>
    </row>
    <row r="3" spans="1:13" s="4" customFormat="1" ht="13.5">
      <c r="A3" s="5"/>
      <c r="B3" s="6"/>
      <c r="C3" s="6"/>
      <c r="D3" s="6"/>
      <c r="E3" s="6"/>
      <c r="F3" s="2"/>
      <c r="H3" s="438"/>
      <c r="I3" s="439"/>
      <c r="J3" s="439"/>
      <c r="K3" s="439"/>
      <c r="L3" s="439"/>
      <c r="M3" s="2"/>
    </row>
    <row r="4" spans="1:13" s="4" customFormat="1" ht="15" customHeight="1">
      <c r="A4" s="543" t="s">
        <v>36</v>
      </c>
      <c r="B4" s="543"/>
      <c r="C4" s="543"/>
      <c r="D4" s="543"/>
      <c r="E4" s="543"/>
      <c r="F4" s="543"/>
      <c r="H4" s="543" t="s">
        <v>36</v>
      </c>
      <c r="I4" s="543"/>
      <c r="J4" s="543"/>
      <c r="K4" s="543"/>
      <c r="L4" s="543"/>
      <c r="M4" s="543"/>
    </row>
    <row r="5" spans="1:13" s="4" customFormat="1" ht="13.5" customHeight="1">
      <c r="A5" s="542" t="s">
        <v>238</v>
      </c>
      <c r="B5" s="542"/>
      <c r="C5" s="542"/>
      <c r="D5" s="542"/>
      <c r="E5" s="542"/>
      <c r="F5" s="542"/>
      <c r="H5" s="542" t="s">
        <v>240</v>
      </c>
      <c r="I5" s="542"/>
      <c r="J5" s="542"/>
      <c r="K5" s="542"/>
      <c r="L5" s="542"/>
      <c r="M5" s="542"/>
    </row>
    <row r="6" spans="1:13" s="4" customFormat="1" ht="13.5">
      <c r="A6" s="383"/>
      <c r="B6" s="383"/>
      <c r="C6" s="383"/>
      <c r="D6" s="383"/>
      <c r="E6" s="383"/>
      <c r="F6" s="383"/>
      <c r="H6" s="500"/>
      <c r="I6" s="500"/>
      <c r="J6" s="500"/>
      <c r="K6" s="500"/>
      <c r="L6" s="500"/>
      <c r="M6" s="500"/>
    </row>
    <row r="7" spans="1:13" ht="17.25" thickBot="1">
      <c r="B7" s="4"/>
      <c r="C7" s="42"/>
      <c r="D7" s="42"/>
      <c r="F7" s="43" t="s">
        <v>37</v>
      </c>
      <c r="I7" s="437"/>
      <c r="J7" s="42"/>
      <c r="K7" s="42"/>
      <c r="M7" s="43" t="s">
        <v>37</v>
      </c>
    </row>
    <row r="8" spans="1:13" ht="52.5" customHeight="1" thickBot="1">
      <c r="A8" s="44" t="s">
        <v>61</v>
      </c>
      <c r="B8" s="45" t="s">
        <v>187</v>
      </c>
      <c r="C8" s="46" t="s">
        <v>39</v>
      </c>
      <c r="D8" s="46" t="s">
        <v>112</v>
      </c>
      <c r="E8" s="46" t="s">
        <v>40</v>
      </c>
      <c r="F8" s="47" t="s">
        <v>38</v>
      </c>
      <c r="H8" s="44" t="s">
        <v>61</v>
      </c>
      <c r="I8" s="45" t="s">
        <v>187</v>
      </c>
      <c r="J8" s="46" t="s">
        <v>39</v>
      </c>
      <c r="K8" s="46" t="s">
        <v>112</v>
      </c>
      <c r="L8" s="46" t="s">
        <v>40</v>
      </c>
      <c r="M8" s="47" t="s">
        <v>38</v>
      </c>
    </row>
    <row r="9" spans="1:13" s="49" customFormat="1" ht="17.25" thickBot="1">
      <c r="A9" s="7">
        <v>1</v>
      </c>
      <c r="B9" s="8">
        <f>A9+1</f>
        <v>2</v>
      </c>
      <c r="C9" s="8">
        <f>B9+1</f>
        <v>3</v>
      </c>
      <c r="D9" s="8">
        <v>4</v>
      </c>
      <c r="E9" s="8">
        <v>5</v>
      </c>
      <c r="F9" s="9">
        <v>6</v>
      </c>
      <c r="G9" s="48"/>
      <c r="H9" s="7">
        <v>1</v>
      </c>
      <c r="I9" s="8">
        <f>H9+1</f>
        <v>2</v>
      </c>
      <c r="J9" s="8">
        <f>I9+1</f>
        <v>3</v>
      </c>
      <c r="K9" s="8">
        <v>4</v>
      </c>
      <c r="L9" s="8">
        <v>5</v>
      </c>
      <c r="M9" s="9">
        <v>6</v>
      </c>
    </row>
    <row r="10" spans="1:13" s="49" customFormat="1" ht="24" customHeight="1" thickBot="1">
      <c r="A10" s="448"/>
      <c r="B10" s="449" t="s">
        <v>63</v>
      </c>
      <c r="C10" s="450">
        <f>SUM(C12:C29)</f>
        <v>177632.75015078319</v>
      </c>
      <c r="D10" s="450">
        <f>SUM(D12:D29)</f>
        <v>0</v>
      </c>
      <c r="E10" s="450">
        <f>SUM(E12:E29)</f>
        <v>133823.2540244073</v>
      </c>
      <c r="F10" s="451">
        <f>SUM(F12:F29)</f>
        <v>311456.00417519052</v>
      </c>
      <c r="G10" s="48"/>
      <c r="H10" s="448"/>
      <c r="I10" s="449" t="s">
        <v>63</v>
      </c>
      <c r="J10" s="450">
        <f>SUM(J12:J29)</f>
        <v>159600.1</v>
      </c>
      <c r="K10" s="450">
        <f t="shared" ref="K10:M10" si="0">SUM(K12:K29)</f>
        <v>11786</v>
      </c>
      <c r="L10" s="450">
        <f t="shared" si="0"/>
        <v>150850.60000000003</v>
      </c>
      <c r="M10" s="451">
        <f t="shared" si="0"/>
        <v>322236.7</v>
      </c>
    </row>
    <row r="11" spans="1:13" s="49" customFormat="1">
      <c r="A11" s="14"/>
      <c r="B11" s="15" t="s">
        <v>64</v>
      </c>
      <c r="C11" s="16"/>
      <c r="D11" s="16"/>
      <c r="E11" s="17"/>
      <c r="F11" s="18"/>
      <c r="G11" s="48"/>
      <c r="H11" s="14"/>
      <c r="I11" s="15" t="s">
        <v>64</v>
      </c>
      <c r="J11" s="16"/>
      <c r="K11" s="16"/>
      <c r="L11" s="17"/>
      <c r="M11" s="18"/>
    </row>
    <row r="12" spans="1:13">
      <c r="A12" s="50">
        <v>1</v>
      </c>
      <c r="B12" s="51" t="s">
        <v>194</v>
      </c>
      <c r="C12" s="52">
        <f>+BDX!I24</f>
        <v>26830.494064191997</v>
      </c>
      <c r="D12" s="52"/>
      <c r="E12" s="52">
        <f>BDX!M42</f>
        <v>12466.154037267001</v>
      </c>
      <c r="F12" s="53">
        <f>SUM(C12:E12)</f>
        <v>39296.648101458995</v>
      </c>
      <c r="H12" s="50">
        <v>1</v>
      </c>
      <c r="I12" s="51" t="s">
        <v>194</v>
      </c>
      <c r="J12" s="52">
        <v>20475.7</v>
      </c>
      <c r="K12" s="52"/>
      <c r="L12" s="52">
        <v>10936.1</v>
      </c>
      <c r="M12" s="53">
        <f>SUM(J12:L12)</f>
        <v>31411.800000000003</v>
      </c>
    </row>
    <row r="13" spans="1:13" ht="20.25" customHeight="1">
      <c r="A13" s="50">
        <v>2</v>
      </c>
      <c r="B13" s="51" t="s">
        <v>42</v>
      </c>
      <c r="C13" s="52">
        <f>Vchr.!I19</f>
        <v>13467.8694696</v>
      </c>
      <c r="D13" s="52">
        <f>Vchr.!H36</f>
        <v>0</v>
      </c>
      <c r="E13" s="52">
        <f>Vchr.!M55</f>
        <v>9310.83421275</v>
      </c>
      <c r="F13" s="53">
        <f t="shared" ref="F13:F28" si="1">SUM(C13:E13)</f>
        <v>22778.703682350002</v>
      </c>
      <c r="H13" s="50">
        <v>2</v>
      </c>
      <c r="I13" s="51" t="s">
        <v>42</v>
      </c>
      <c r="J13" s="52">
        <v>9235.6</v>
      </c>
      <c r="K13" s="52">
        <v>4582</v>
      </c>
      <c r="L13" s="52">
        <v>7509.6</v>
      </c>
      <c r="M13" s="53">
        <f t="shared" ref="M13:M29" si="2">SUM(J13:L13)</f>
        <v>21327.200000000001</v>
      </c>
    </row>
    <row r="14" spans="1:13" ht="26.25" customHeight="1">
      <c r="A14" s="50">
        <v>3</v>
      </c>
      <c r="B14" s="51" t="s">
        <v>43</v>
      </c>
      <c r="C14" s="52">
        <f>Ver.Qax.!I25</f>
        <v>11837.5281934</v>
      </c>
      <c r="D14" s="52"/>
      <c r="E14" s="52">
        <v>0</v>
      </c>
      <c r="F14" s="53">
        <f t="shared" si="1"/>
        <v>11837.5281934</v>
      </c>
      <c r="H14" s="50">
        <v>3</v>
      </c>
      <c r="I14" s="51" t="s">
        <v>43</v>
      </c>
      <c r="J14" s="52">
        <v>8508.9</v>
      </c>
      <c r="K14" s="52"/>
      <c r="L14" s="52">
        <v>0</v>
      </c>
      <c r="M14" s="53">
        <f t="shared" si="2"/>
        <v>8508.9</v>
      </c>
    </row>
    <row r="15" spans="1:13" ht="21.75" customHeight="1">
      <c r="A15" s="50">
        <v>4</v>
      </c>
      <c r="B15" s="51" t="s">
        <v>44</v>
      </c>
      <c r="C15" s="52">
        <f>Ver.Qr.!I20</f>
        <v>9632.8260434223994</v>
      </c>
      <c r="D15" s="52"/>
      <c r="E15" s="52">
        <f>Ver.Qr.!M35</f>
        <v>13138.7489415</v>
      </c>
      <c r="F15" s="53">
        <f t="shared" si="1"/>
        <v>22771.574984922401</v>
      </c>
      <c r="H15" s="50">
        <v>4</v>
      </c>
      <c r="I15" s="51" t="s">
        <v>44</v>
      </c>
      <c r="J15" s="52">
        <v>8037.5</v>
      </c>
      <c r="K15" s="52"/>
      <c r="L15" s="52">
        <v>10596.9</v>
      </c>
      <c r="M15" s="53">
        <f t="shared" si="2"/>
        <v>18634.400000000001</v>
      </c>
    </row>
    <row r="16" spans="1:13" ht="21.75" customHeight="1">
      <c r="A16" s="50">
        <v>5</v>
      </c>
      <c r="B16" s="51" t="s">
        <v>45</v>
      </c>
      <c r="C16" s="52">
        <v>0</v>
      </c>
      <c r="D16" s="52"/>
      <c r="E16" s="52">
        <v>0</v>
      </c>
      <c r="F16" s="53">
        <f t="shared" si="1"/>
        <v>0</v>
      </c>
      <c r="H16" s="50">
        <v>5</v>
      </c>
      <c r="I16" s="51" t="s">
        <v>45</v>
      </c>
      <c r="J16" s="52">
        <v>0</v>
      </c>
      <c r="K16" s="52"/>
      <c r="L16" s="52">
        <v>0</v>
      </c>
      <c r="M16" s="53">
        <f t="shared" si="2"/>
        <v>0</v>
      </c>
    </row>
    <row r="17" spans="1:13" ht="21.75" customHeight="1">
      <c r="A17" s="50">
        <v>6</v>
      </c>
      <c r="B17" s="51" t="s">
        <v>46</v>
      </c>
      <c r="C17" s="52">
        <f>Varch!I19</f>
        <v>9758.2885254400007</v>
      </c>
      <c r="D17" s="52"/>
      <c r="E17" s="52">
        <v>0</v>
      </c>
      <c r="F17" s="53">
        <f t="shared" si="1"/>
        <v>9758.2885254400007</v>
      </c>
      <c r="H17" s="50">
        <v>6</v>
      </c>
      <c r="I17" s="51" t="s">
        <v>46</v>
      </c>
      <c r="J17" s="52">
        <v>8078.7</v>
      </c>
      <c r="K17" s="52"/>
      <c r="L17" s="52">
        <v>0</v>
      </c>
      <c r="M17" s="53">
        <f t="shared" si="2"/>
        <v>8078.7</v>
      </c>
    </row>
    <row r="18" spans="1:13" ht="31.5" customHeight="1">
      <c r="A18" s="50">
        <v>7</v>
      </c>
      <c r="B18" s="51" t="s">
        <v>190</v>
      </c>
      <c r="C18" s="52">
        <f>'Yerevan qax'!I22</f>
        <v>28134.228447961999</v>
      </c>
      <c r="D18" s="52"/>
      <c r="E18" s="52">
        <f>+'Yerevan qax'!M39</f>
        <v>9724.8091058190003</v>
      </c>
      <c r="F18" s="53">
        <f t="shared" si="1"/>
        <v>37859.037553781003</v>
      </c>
      <c r="H18" s="50">
        <v>7</v>
      </c>
      <c r="I18" s="51" t="s">
        <v>190</v>
      </c>
      <c r="J18" s="52">
        <v>40827.800000000003</v>
      </c>
      <c r="K18" s="52"/>
      <c r="L18" s="52">
        <v>26318.2</v>
      </c>
      <c r="M18" s="53">
        <f t="shared" si="2"/>
        <v>67146</v>
      </c>
    </row>
    <row r="19" spans="1:13" ht="27">
      <c r="A19" s="50">
        <v>8</v>
      </c>
      <c r="B19" s="51" t="s">
        <v>53</v>
      </c>
      <c r="C19" s="52">
        <v>0</v>
      </c>
      <c r="D19" s="52"/>
      <c r="E19" s="52">
        <v>0</v>
      </c>
      <c r="F19" s="53">
        <f t="shared" si="1"/>
        <v>0</v>
      </c>
      <c r="H19" s="50">
        <v>8</v>
      </c>
      <c r="I19" s="51" t="s">
        <v>53</v>
      </c>
      <c r="J19" s="52">
        <v>0</v>
      </c>
      <c r="K19" s="52"/>
      <c r="L19" s="52">
        <v>0</v>
      </c>
      <c r="M19" s="53">
        <f t="shared" si="2"/>
        <v>0</v>
      </c>
    </row>
    <row r="20" spans="1:13" ht="27">
      <c r="A20" s="50">
        <v>9</v>
      </c>
      <c r="B20" s="51" t="s">
        <v>54</v>
      </c>
      <c r="C20" s="52">
        <f>Arag.!I19</f>
        <v>5573.9614177519998</v>
      </c>
      <c r="D20" s="52">
        <f>Arag.!H33</f>
        <v>0</v>
      </c>
      <c r="E20" s="52">
        <f>Arag.!M56</f>
        <v>5292.5825830499998</v>
      </c>
      <c r="F20" s="53">
        <f t="shared" si="1"/>
        <v>10866.544000802</v>
      </c>
      <c r="H20" s="50">
        <v>9</v>
      </c>
      <c r="I20" s="51" t="s">
        <v>54</v>
      </c>
      <c r="J20" s="52">
        <v>4380.7</v>
      </c>
      <c r="K20" s="52">
        <v>0</v>
      </c>
      <c r="L20" s="52">
        <v>6856.8</v>
      </c>
      <c r="M20" s="53">
        <f t="shared" si="2"/>
        <v>11237.5</v>
      </c>
    </row>
    <row r="21" spans="1:13" ht="27">
      <c r="A21" s="50">
        <v>10</v>
      </c>
      <c r="B21" s="51" t="s">
        <v>55</v>
      </c>
      <c r="C21" s="52">
        <f>Arar.!I21</f>
        <v>9367.6359504000011</v>
      </c>
      <c r="D21" s="52">
        <f>Arar.!H36</f>
        <v>0</v>
      </c>
      <c r="E21" s="52">
        <f>Arar.!M58</f>
        <v>7723.4997992999997</v>
      </c>
      <c r="F21" s="53">
        <f t="shared" si="1"/>
        <v>17091.135749699999</v>
      </c>
      <c r="H21" s="50">
        <v>10</v>
      </c>
      <c r="I21" s="51" t="s">
        <v>55</v>
      </c>
      <c r="J21" s="52">
        <v>8105.4</v>
      </c>
      <c r="K21" s="52">
        <v>2065.6</v>
      </c>
      <c r="L21" s="52">
        <v>9955.9</v>
      </c>
      <c r="M21" s="53">
        <f t="shared" si="2"/>
        <v>20126.900000000001</v>
      </c>
    </row>
    <row r="22" spans="1:13" ht="27">
      <c r="A22" s="50">
        <v>11</v>
      </c>
      <c r="B22" s="51" t="s">
        <v>56</v>
      </c>
      <c r="C22" s="52">
        <f>Arm.!I21</f>
        <v>6299.946321032</v>
      </c>
      <c r="D22" s="52">
        <f>Arm.!H38</f>
        <v>0</v>
      </c>
      <c r="E22" s="52">
        <f>Arm.!M58</f>
        <v>5977.5824975579999</v>
      </c>
      <c r="F22" s="53">
        <f t="shared" si="1"/>
        <v>12277.528818589999</v>
      </c>
      <c r="H22" s="50">
        <v>11</v>
      </c>
      <c r="I22" s="51" t="s">
        <v>56</v>
      </c>
      <c r="J22" s="52">
        <v>4301.8999999999996</v>
      </c>
      <c r="K22" s="52">
        <v>643</v>
      </c>
      <c r="L22" s="52">
        <v>5615.1</v>
      </c>
      <c r="M22" s="53">
        <f t="shared" si="2"/>
        <v>10560</v>
      </c>
    </row>
    <row r="23" spans="1:13" ht="27">
      <c r="A23" s="50">
        <v>12</v>
      </c>
      <c r="B23" s="51" t="s">
        <v>57</v>
      </c>
      <c r="C23" s="52">
        <f>Gex.!I18</f>
        <v>9356.3257860799986</v>
      </c>
      <c r="D23" s="52"/>
      <c r="E23" s="52">
        <f>Gex.!M37</f>
        <v>14556.71913849</v>
      </c>
      <c r="F23" s="53">
        <f t="shared" si="1"/>
        <v>23913.04492457</v>
      </c>
      <c r="H23" s="50">
        <v>12</v>
      </c>
      <c r="I23" s="51" t="s">
        <v>57</v>
      </c>
      <c r="J23" s="52">
        <v>8402.7000000000007</v>
      </c>
      <c r="K23" s="52"/>
      <c r="L23" s="52">
        <v>16591.3</v>
      </c>
      <c r="M23" s="53">
        <f t="shared" si="2"/>
        <v>24994</v>
      </c>
    </row>
    <row r="24" spans="1:13" ht="27">
      <c r="A24" s="50">
        <v>13</v>
      </c>
      <c r="B24" s="51" t="s">
        <v>58</v>
      </c>
      <c r="C24" s="52">
        <f>Lori!I21</f>
        <v>9326.7598707920006</v>
      </c>
      <c r="D24" s="52"/>
      <c r="E24" s="52">
        <f>Lori!M40</f>
        <v>11058.994141813801</v>
      </c>
      <c r="F24" s="53">
        <f t="shared" si="1"/>
        <v>20385.754012605801</v>
      </c>
      <c r="H24" s="50">
        <v>13</v>
      </c>
      <c r="I24" s="51" t="s">
        <v>58</v>
      </c>
      <c r="J24" s="52">
        <v>8214.6</v>
      </c>
      <c r="K24" s="52"/>
      <c r="L24" s="52">
        <v>13704.5</v>
      </c>
      <c r="M24" s="53">
        <f t="shared" si="2"/>
        <v>21919.1</v>
      </c>
    </row>
    <row r="25" spans="1:13" ht="27">
      <c r="A25" s="50">
        <v>14</v>
      </c>
      <c r="B25" s="51" t="s">
        <v>31</v>
      </c>
      <c r="C25" s="52">
        <f>Kot.!I19</f>
        <v>8342.6923547240003</v>
      </c>
      <c r="D25" s="52"/>
      <c r="E25" s="52">
        <f>Kot.!M37</f>
        <v>10401.21653487</v>
      </c>
      <c r="F25" s="53">
        <f t="shared" si="1"/>
        <v>18743.908889594</v>
      </c>
      <c r="H25" s="50">
        <v>14</v>
      </c>
      <c r="I25" s="51" t="s">
        <v>31</v>
      </c>
      <c r="J25" s="52">
        <v>6304.5</v>
      </c>
      <c r="K25" s="52"/>
      <c r="L25" s="52">
        <v>10061</v>
      </c>
      <c r="M25" s="53">
        <f t="shared" si="2"/>
        <v>16365.5</v>
      </c>
    </row>
    <row r="26" spans="1:13" ht="27">
      <c r="A26" s="50">
        <v>15</v>
      </c>
      <c r="B26" s="51" t="s">
        <v>59</v>
      </c>
      <c r="C26" s="52">
        <f>Shir.!I19</f>
        <v>11163.744599898799</v>
      </c>
      <c r="D26" s="52">
        <f>Shir.!H35</f>
        <v>0</v>
      </c>
      <c r="E26" s="52">
        <f>Shir.!M53</f>
        <v>13736.998174063499</v>
      </c>
      <c r="F26" s="53">
        <f t="shared" si="1"/>
        <v>24900.742773962298</v>
      </c>
      <c r="H26" s="50">
        <v>15</v>
      </c>
      <c r="I26" s="51" t="s">
        <v>59</v>
      </c>
      <c r="J26" s="52">
        <v>9006.2000000000007</v>
      </c>
      <c r="K26" s="52">
        <v>198.4</v>
      </c>
      <c r="L26" s="52">
        <v>12938.4</v>
      </c>
      <c r="M26" s="53">
        <f t="shared" si="2"/>
        <v>22143</v>
      </c>
    </row>
    <row r="27" spans="1:13" ht="27">
      <c r="A27" s="50">
        <v>16</v>
      </c>
      <c r="B27" s="51" t="s">
        <v>120</v>
      </c>
      <c r="C27" s="52">
        <f>Syun.!I17</f>
        <v>5413.8050970640015</v>
      </c>
      <c r="D27" s="52">
        <f>Syun.!H33</f>
        <v>0</v>
      </c>
      <c r="E27" s="52">
        <f>Syun.!M55</f>
        <v>6376.6302901559993</v>
      </c>
      <c r="F27" s="53">
        <f t="shared" si="1"/>
        <v>11790.435387220001</v>
      </c>
      <c r="H27" s="50">
        <v>16</v>
      </c>
      <c r="I27" s="51" t="s">
        <v>120</v>
      </c>
      <c r="J27" s="52">
        <v>5304.3</v>
      </c>
      <c r="K27" s="52">
        <v>4297</v>
      </c>
      <c r="L27" s="52">
        <v>6168.1</v>
      </c>
      <c r="M27" s="53">
        <f t="shared" si="2"/>
        <v>15769.4</v>
      </c>
    </row>
    <row r="28" spans="1:13" ht="33.75" customHeight="1">
      <c r="A28" s="50">
        <v>17</v>
      </c>
      <c r="B28" s="51" t="s">
        <v>60</v>
      </c>
      <c r="C28" s="52">
        <f>Tav.!I19</f>
        <v>6960.8524498239995</v>
      </c>
      <c r="D28" s="52"/>
      <c r="E28" s="52">
        <f>Tav.!M36</f>
        <v>9602.7379575599989</v>
      </c>
      <c r="F28" s="53">
        <f t="shared" si="1"/>
        <v>16563.590407383999</v>
      </c>
      <c r="H28" s="50">
        <v>17</v>
      </c>
      <c r="I28" s="51" t="s">
        <v>60</v>
      </c>
      <c r="J28" s="52">
        <v>4857.5</v>
      </c>
      <c r="K28" s="52"/>
      <c r="L28" s="52">
        <v>9288.7000000000007</v>
      </c>
      <c r="M28" s="53">
        <f t="shared" si="2"/>
        <v>14146.2</v>
      </c>
    </row>
    <row r="29" spans="1:13" ht="17.25" thickBot="1">
      <c r="A29" s="455">
        <v>18</v>
      </c>
      <c r="B29" s="452" t="s">
        <v>191</v>
      </c>
      <c r="C29" s="453">
        <f>+Snank.!I18</f>
        <v>6165.7915592000008</v>
      </c>
      <c r="D29" s="453"/>
      <c r="E29" s="453">
        <f>Snank.!M34</f>
        <v>4455.7466102099997</v>
      </c>
      <c r="F29" s="454">
        <f>SUM(C29:E29)</f>
        <v>10621.53816941</v>
      </c>
      <c r="H29" s="455">
        <v>18</v>
      </c>
      <c r="I29" s="452" t="s">
        <v>191</v>
      </c>
      <c r="J29" s="453">
        <v>5558.1</v>
      </c>
      <c r="K29" s="453"/>
      <c r="L29" s="453">
        <v>4310</v>
      </c>
      <c r="M29" s="517">
        <f t="shared" si="2"/>
        <v>9868.1</v>
      </c>
    </row>
  </sheetData>
  <mergeCells count="6">
    <mergeCell ref="A5:F5"/>
    <mergeCell ref="A4:F4"/>
    <mergeCell ref="E1:F1"/>
    <mergeCell ref="L1:M1"/>
    <mergeCell ref="H4:M4"/>
    <mergeCell ref="H5:M5"/>
  </mergeCells>
  <conditionalFormatting sqref="C8:F11 B7:B29 B9:F11">
    <cfRule type="cellIs" dxfId="8" priority="13" stopIfTrue="1" operator="equal">
      <formula>0</formula>
    </cfRule>
  </conditionalFormatting>
  <conditionalFormatting sqref="J8:M11 I7:I29">
    <cfRule type="cellIs" dxfId="7" priority="1" stopIfTrue="1" operator="equal">
      <formula>0</formula>
    </cfRule>
  </conditionalFormatting>
  <pageMargins left="0.47244094488188981" right="0.31496062992125984" top="0.31496062992125984" bottom="0.23622047244094491" header="0.15748031496062992" footer="0.15748031496062992"/>
  <pageSetup paperSize="9" scale="82" orientation="portrait" verticalDpi="300" r:id="rId1"/>
  <colBreaks count="1" manualBreakCount="1">
    <brk id="6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43"/>
  <sheetViews>
    <sheetView topLeftCell="A21" zoomScaleNormal="100" workbookViewId="0">
      <selection activeCell="A36" sqref="A36:XFD39"/>
    </sheetView>
  </sheetViews>
  <sheetFormatPr defaultColWidth="9.140625" defaultRowHeight="13.5"/>
  <cols>
    <col min="1" max="1" width="4.28515625" style="147" customWidth="1"/>
    <col min="2" max="2" width="30.7109375" style="148" customWidth="1"/>
    <col min="3" max="3" width="8.28515625" style="148" customWidth="1"/>
    <col min="4" max="5" width="10" style="148" customWidth="1"/>
    <col min="6" max="6" width="7.28515625" style="149" customWidth="1"/>
    <col min="7" max="7" width="8" style="148" customWidth="1"/>
    <col min="8" max="8" width="11.85546875" style="149" customWidth="1"/>
    <col min="9" max="9" width="14.140625" style="147" customWidth="1"/>
    <col min="10" max="10" width="9.85546875" style="136" customWidth="1"/>
    <col min="11" max="11" width="10.5703125" style="136" customWidth="1"/>
    <col min="12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60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3.75" customHeight="1" thickBot="1">
      <c r="B3" s="62" t="s">
        <v>108</v>
      </c>
      <c r="C3" s="559" t="s">
        <v>149</v>
      </c>
      <c r="D3" s="559"/>
      <c r="E3" s="559"/>
      <c r="F3" s="559"/>
      <c r="G3" s="559"/>
      <c r="H3" s="118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129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35" customFormat="1" ht="102">
      <c r="A8" s="70"/>
      <c r="B8" s="71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35" customFormat="1" ht="12.75">
      <c r="A9" s="70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0">
        <v>9</v>
      </c>
    </row>
    <row r="10" spans="1:14" ht="54">
      <c r="A10" s="70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31">
        <v>3903</v>
      </c>
      <c r="G10" s="34">
        <v>29.32</v>
      </c>
      <c r="H10" s="78">
        <f>F10*G10</f>
        <v>114435.96</v>
      </c>
      <c r="I10" s="78">
        <f>H10*0.04498</f>
        <v>5147.3294808000001</v>
      </c>
    </row>
    <row r="11" spans="1:14" ht="67.5">
      <c r="A11" s="70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31">
        <v>65.97</v>
      </c>
      <c r="G11" s="34">
        <v>21.4</v>
      </c>
      <c r="H11" s="78">
        <f>F11*G11</f>
        <v>1411.7579999999998</v>
      </c>
      <c r="I11" s="78">
        <f t="shared" ref="I11:I19" si="0">H11*0.04498</f>
        <v>63.500874839999987</v>
      </c>
    </row>
    <row r="12" spans="1:14" ht="67.5">
      <c r="A12" s="70">
        <v>3</v>
      </c>
      <c r="B12" s="77" t="s">
        <v>74</v>
      </c>
      <c r="C12" s="79">
        <v>50</v>
      </c>
      <c r="D12" s="34" t="s">
        <v>2</v>
      </c>
      <c r="E12" s="34" t="s">
        <v>2</v>
      </c>
      <c r="F12" s="34" t="s">
        <v>2</v>
      </c>
      <c r="G12" s="34">
        <v>1100</v>
      </c>
      <c r="H12" s="80">
        <f>C12*G12</f>
        <v>55000</v>
      </c>
      <c r="I12" s="78">
        <f t="shared" si="0"/>
        <v>2473.9</v>
      </c>
    </row>
    <row r="13" spans="1:14" ht="40.5">
      <c r="A13" s="70">
        <v>4</v>
      </c>
      <c r="B13" s="77" t="s">
        <v>75</v>
      </c>
      <c r="C13" s="34"/>
      <c r="D13" s="80">
        <f>SUM(D15:D19)</f>
        <v>6.1</v>
      </c>
      <c r="E13" s="80">
        <f>SUM(E15:E19)</f>
        <v>20218</v>
      </c>
      <c r="F13" s="34" t="s">
        <v>2</v>
      </c>
      <c r="G13" s="34" t="s">
        <v>2</v>
      </c>
      <c r="H13" s="80">
        <f>SUM(H15:H19)</f>
        <v>26042</v>
      </c>
      <c r="I13" s="78">
        <f t="shared" si="0"/>
        <v>1171.36916</v>
      </c>
    </row>
    <row r="14" spans="1:14">
      <c r="A14" s="70"/>
      <c r="B14" s="77" t="s">
        <v>80</v>
      </c>
      <c r="C14" s="34"/>
      <c r="D14" s="34"/>
      <c r="E14" s="34"/>
      <c r="F14" s="34"/>
      <c r="G14" s="34"/>
      <c r="H14" s="80"/>
      <c r="I14" s="78">
        <f t="shared" si="0"/>
        <v>0</v>
      </c>
    </row>
    <row r="15" spans="1:14">
      <c r="A15" s="98">
        <v>4.0999999999999996</v>
      </c>
      <c r="B15" s="77" t="s">
        <v>150</v>
      </c>
      <c r="C15" s="81" t="s">
        <v>2</v>
      </c>
      <c r="D15" s="81">
        <v>0.5</v>
      </c>
      <c r="E15" s="81">
        <v>2880</v>
      </c>
      <c r="F15" s="34" t="s">
        <v>2</v>
      </c>
      <c r="G15" s="34" t="s">
        <v>2</v>
      </c>
      <c r="H15" s="80">
        <f>D15*E15</f>
        <v>1440</v>
      </c>
      <c r="I15" s="78">
        <f t="shared" si="0"/>
        <v>64.771199999999993</v>
      </c>
    </row>
    <row r="16" spans="1:14">
      <c r="A16" s="98">
        <v>4.2</v>
      </c>
      <c r="B16" s="77" t="s">
        <v>118</v>
      </c>
      <c r="C16" s="81" t="s">
        <v>2</v>
      </c>
      <c r="D16" s="81">
        <v>1.8</v>
      </c>
      <c r="E16" s="81">
        <v>3650</v>
      </c>
      <c r="F16" s="34" t="s">
        <v>2</v>
      </c>
      <c r="G16" s="34" t="s">
        <v>2</v>
      </c>
      <c r="H16" s="80">
        <f>D16*E16</f>
        <v>6570</v>
      </c>
      <c r="I16" s="78">
        <f t="shared" si="0"/>
        <v>295.51859999999999</v>
      </c>
    </row>
    <row r="17" spans="1:14">
      <c r="A17" s="98">
        <v>4.3</v>
      </c>
      <c r="B17" s="77" t="s">
        <v>146</v>
      </c>
      <c r="C17" s="81" t="s">
        <v>2</v>
      </c>
      <c r="D17" s="81">
        <v>1.5</v>
      </c>
      <c r="E17" s="81">
        <v>8760</v>
      </c>
      <c r="F17" s="34" t="s">
        <v>2</v>
      </c>
      <c r="G17" s="34" t="s">
        <v>2</v>
      </c>
      <c r="H17" s="80">
        <f>D17*E17</f>
        <v>13140</v>
      </c>
      <c r="I17" s="78">
        <f t="shared" si="0"/>
        <v>591.03719999999998</v>
      </c>
    </row>
    <row r="18" spans="1:14">
      <c r="A18" s="98">
        <v>4.4000000000000004</v>
      </c>
      <c r="B18" s="77" t="s">
        <v>148</v>
      </c>
      <c r="C18" s="81" t="s">
        <v>2</v>
      </c>
      <c r="D18" s="81">
        <v>0.3</v>
      </c>
      <c r="E18" s="81">
        <v>2920</v>
      </c>
      <c r="F18" s="34" t="s">
        <v>2</v>
      </c>
      <c r="G18" s="34" t="s">
        <v>2</v>
      </c>
      <c r="H18" s="80">
        <f>D18*E18</f>
        <v>876</v>
      </c>
      <c r="I18" s="78">
        <f t="shared" ref="I18" si="1">H18*0.04498</f>
        <v>39.402479999999997</v>
      </c>
    </row>
    <row r="19" spans="1:14">
      <c r="A19" s="98">
        <v>4.5</v>
      </c>
      <c r="B19" s="77" t="s">
        <v>151</v>
      </c>
      <c r="C19" s="81">
        <v>19</v>
      </c>
      <c r="D19" s="81">
        <v>2</v>
      </c>
      <c r="E19" s="81">
        <v>2008</v>
      </c>
      <c r="F19" s="34" t="s">
        <v>2</v>
      </c>
      <c r="G19" s="34" t="s">
        <v>2</v>
      </c>
      <c r="H19" s="80">
        <f>D19*E19</f>
        <v>4016</v>
      </c>
      <c r="I19" s="78">
        <f t="shared" si="0"/>
        <v>180.63968</v>
      </c>
    </row>
    <row r="20" spans="1:14" ht="27" customHeight="1">
      <c r="A20" s="100"/>
      <c r="B20" s="107" t="s">
        <v>38</v>
      </c>
      <c r="C20" s="107"/>
      <c r="D20" s="108" t="s">
        <v>2</v>
      </c>
      <c r="E20" s="108" t="s">
        <v>2</v>
      </c>
      <c r="F20" s="84" t="s">
        <v>2</v>
      </c>
      <c r="G20" s="84" t="s">
        <v>2</v>
      </c>
      <c r="H20" s="85">
        <f>SUM(H10:H13)</f>
        <v>196889.71799999999</v>
      </c>
      <c r="I20" s="85">
        <f>SUM(I10:I13)*0.65</f>
        <v>5756.4646851660009</v>
      </c>
      <c r="J20" s="146"/>
      <c r="K20" s="146"/>
    </row>
    <row r="21" spans="1:14">
      <c r="H21" s="219"/>
    </row>
    <row r="22" spans="1:14" s="61" customFormat="1">
      <c r="A22" s="56"/>
      <c r="B22" s="57"/>
      <c r="C22" s="57"/>
      <c r="D22" s="58"/>
      <c r="E22" s="58"/>
      <c r="F22" s="57"/>
      <c r="G22" s="57"/>
      <c r="H22" s="549"/>
      <c r="I22" s="549"/>
      <c r="J22" s="59"/>
      <c r="K22" s="59"/>
      <c r="L22" s="60" t="s">
        <v>81</v>
      </c>
      <c r="M22" s="57"/>
      <c r="N22" s="59"/>
    </row>
    <row r="23" spans="1:14" s="61" customFormat="1" ht="12.75" customHeight="1">
      <c r="A23" s="56"/>
      <c r="B23" s="57"/>
      <c r="C23" s="57"/>
      <c r="D23" s="58"/>
      <c r="E23" s="58"/>
      <c r="F23" s="57"/>
      <c r="G23" s="57"/>
      <c r="H23" s="549"/>
      <c r="I23" s="549"/>
      <c r="J23" s="59"/>
      <c r="K23" s="549" t="s">
        <v>79</v>
      </c>
      <c r="L23" s="549"/>
      <c r="M23" s="549"/>
      <c r="N23" s="59"/>
    </row>
    <row r="24" spans="1:14" s="61" customFormat="1" ht="57" customHeight="1" thickBot="1">
      <c r="B24" s="556" t="s">
        <v>108</v>
      </c>
      <c r="C24" s="556"/>
      <c r="D24" s="560" t="s">
        <v>149</v>
      </c>
      <c r="E24" s="560"/>
      <c r="F24" s="560"/>
      <c r="G24" s="560"/>
      <c r="H24" s="560"/>
      <c r="I24" s="560"/>
      <c r="J24" s="560"/>
      <c r="K24" s="560"/>
    </row>
    <row r="25" spans="1:14" s="61" customFormat="1" ht="23.25" customHeight="1">
      <c r="A25" s="59"/>
      <c r="B25" s="65" t="s">
        <v>36</v>
      </c>
      <c r="C25" s="65"/>
      <c r="D25" s="65"/>
      <c r="E25" s="65"/>
      <c r="F25" s="65"/>
      <c r="G25" s="65"/>
      <c r="H25" s="118"/>
      <c r="I25" s="118"/>
      <c r="J25" s="118"/>
    </row>
    <row r="26" spans="1:14" s="61" customFormat="1" ht="15" customHeight="1">
      <c r="A26" s="553" t="s">
        <v>128</v>
      </c>
      <c r="B26" s="553"/>
      <c r="C26" s="553"/>
      <c r="D26" s="553"/>
      <c r="E26" s="553"/>
      <c r="F26" s="553"/>
      <c r="G26" s="553"/>
      <c r="H26" s="553"/>
      <c r="I26" s="553"/>
      <c r="J26" s="553"/>
      <c r="K26" s="553"/>
      <c r="L26" s="553"/>
      <c r="M26" s="553"/>
    </row>
    <row r="27" spans="1:14" s="61" customFormat="1">
      <c r="A27" s="59"/>
      <c r="B27" s="65"/>
      <c r="C27" s="65"/>
      <c r="D27" s="65"/>
      <c r="E27" s="65"/>
      <c r="F27" s="65"/>
      <c r="G27" s="65"/>
      <c r="H27" s="65"/>
      <c r="I27" s="65"/>
      <c r="J27" s="65"/>
      <c r="K27" s="59"/>
      <c r="L27" s="59"/>
    </row>
    <row r="28" spans="1:14" s="135" customFormat="1" ht="140.25">
      <c r="A28" s="98" t="s">
        <v>82</v>
      </c>
      <c r="B28" s="72" t="s">
        <v>83</v>
      </c>
      <c r="C28" s="72" t="s">
        <v>92</v>
      </c>
      <c r="D28" s="72" t="s">
        <v>93</v>
      </c>
      <c r="E28" s="72" t="s">
        <v>86</v>
      </c>
      <c r="F28" s="72" t="s">
        <v>94</v>
      </c>
      <c r="G28" s="73" t="s">
        <v>95</v>
      </c>
      <c r="H28" s="72" t="s">
        <v>96</v>
      </c>
      <c r="I28" s="72" t="s">
        <v>97</v>
      </c>
      <c r="J28" s="72" t="s">
        <v>98</v>
      </c>
      <c r="K28" s="73" t="s">
        <v>99</v>
      </c>
      <c r="L28" s="73" t="s">
        <v>100</v>
      </c>
      <c r="M28" s="74" t="s">
        <v>101</v>
      </c>
    </row>
    <row r="29" spans="1:14" s="135" customFormat="1" ht="18" customHeight="1">
      <c r="A29" s="70">
        <v>1</v>
      </c>
      <c r="B29" s="76">
        <v>2</v>
      </c>
      <c r="C29" s="76"/>
      <c r="D29" s="76">
        <v>4</v>
      </c>
      <c r="E29" s="76">
        <v>5</v>
      </c>
      <c r="F29" s="76">
        <v>6</v>
      </c>
      <c r="G29" s="76">
        <v>7</v>
      </c>
      <c r="H29" s="76">
        <v>8</v>
      </c>
      <c r="I29" s="76">
        <v>9</v>
      </c>
      <c r="J29" s="76">
        <v>10</v>
      </c>
      <c r="K29" s="70">
        <v>11</v>
      </c>
      <c r="L29" s="70">
        <v>12</v>
      </c>
      <c r="M29" s="70">
        <v>13</v>
      </c>
    </row>
    <row r="30" spans="1:14" s="135" customFormat="1" ht="13.5" customHeight="1">
      <c r="A30" s="158">
        <v>1</v>
      </c>
      <c r="B30" s="31"/>
      <c r="C30" s="81" t="s">
        <v>89</v>
      </c>
      <c r="D30" s="34"/>
      <c r="E30" s="34"/>
      <c r="F30" s="34"/>
      <c r="G30" s="80">
        <f t="shared" ref="G30:G35" si="2">E30*F30</f>
        <v>0</v>
      </c>
      <c r="H30" s="159">
        <v>147</v>
      </c>
      <c r="I30" s="34" t="s">
        <v>2</v>
      </c>
      <c r="J30" s="34" t="s">
        <v>2</v>
      </c>
      <c r="K30" s="159">
        <f>G30*H30</f>
        <v>0</v>
      </c>
      <c r="L30" s="158"/>
      <c r="M30" s="159">
        <f t="shared" ref="M30:M35" si="3">K30*L30</f>
        <v>0</v>
      </c>
    </row>
    <row r="31" spans="1:14" ht="40.5">
      <c r="A31" s="158"/>
      <c r="B31" s="34" t="s">
        <v>152</v>
      </c>
      <c r="C31" s="81" t="s">
        <v>102</v>
      </c>
      <c r="D31" s="34">
        <v>15000</v>
      </c>
      <c r="E31" s="34">
        <v>14150</v>
      </c>
      <c r="F31" s="34">
        <v>1.9900000000000001E-2</v>
      </c>
      <c r="G31" s="80">
        <f t="shared" si="2"/>
        <v>281.58500000000004</v>
      </c>
      <c r="H31" s="159">
        <v>147</v>
      </c>
      <c r="I31" s="159" t="s">
        <v>2</v>
      </c>
      <c r="J31" s="34" t="s">
        <v>2</v>
      </c>
      <c r="K31" s="159">
        <f>G31*H31</f>
        <v>41392.995000000003</v>
      </c>
      <c r="L31" s="158">
        <v>0.13900000000000001</v>
      </c>
      <c r="M31" s="159">
        <f>K31*L31</f>
        <v>5753.6263050000007</v>
      </c>
    </row>
    <row r="32" spans="1:14" ht="18" customHeight="1">
      <c r="A32" s="158">
        <v>2</v>
      </c>
      <c r="B32" s="34"/>
      <c r="C32" s="81" t="s">
        <v>89</v>
      </c>
      <c r="D32" s="34"/>
      <c r="E32" s="34"/>
      <c r="F32" s="34"/>
      <c r="G32" s="80">
        <f t="shared" si="2"/>
        <v>0</v>
      </c>
      <c r="H32" s="34" t="s">
        <v>2</v>
      </c>
      <c r="I32" s="159">
        <v>139</v>
      </c>
      <c r="J32" s="34" t="s">
        <v>2</v>
      </c>
      <c r="K32" s="159">
        <f>G32*I32</f>
        <v>0</v>
      </c>
      <c r="L32" s="158"/>
      <c r="M32" s="159">
        <f t="shared" si="3"/>
        <v>0</v>
      </c>
    </row>
    <row r="33" spans="1:15" ht="40.5">
      <c r="A33" s="158"/>
      <c r="B33" s="34"/>
      <c r="C33" s="81" t="s">
        <v>102</v>
      </c>
      <c r="D33" s="34"/>
      <c r="E33" s="34"/>
      <c r="F33" s="34"/>
      <c r="G33" s="80">
        <f t="shared" si="2"/>
        <v>0</v>
      </c>
      <c r="H33" s="34" t="s">
        <v>2</v>
      </c>
      <c r="I33" s="159">
        <v>139</v>
      </c>
      <c r="J33" s="34" t="s">
        <v>2</v>
      </c>
      <c r="K33" s="159">
        <f>G33*I33</f>
        <v>0</v>
      </c>
      <c r="L33" s="158"/>
      <c r="M33" s="159">
        <f t="shared" si="3"/>
        <v>0</v>
      </c>
    </row>
    <row r="34" spans="1:15" s="135" customFormat="1" ht="18" customHeight="1">
      <c r="A34" s="158">
        <v>3</v>
      </c>
      <c r="B34" s="34"/>
      <c r="C34" s="81" t="s">
        <v>89</v>
      </c>
      <c r="D34" s="34"/>
      <c r="E34" s="34"/>
      <c r="F34" s="34"/>
      <c r="G34" s="80">
        <f t="shared" si="2"/>
        <v>0</v>
      </c>
      <c r="H34" s="34" t="s">
        <v>2</v>
      </c>
      <c r="I34" s="34" t="s">
        <v>2</v>
      </c>
      <c r="J34" s="80">
        <v>110</v>
      </c>
      <c r="K34" s="159">
        <f>G34*J34</f>
        <v>0</v>
      </c>
      <c r="L34" s="158"/>
      <c r="M34" s="159">
        <f t="shared" si="3"/>
        <v>0</v>
      </c>
    </row>
    <row r="35" spans="1:15" ht="40.5">
      <c r="A35" s="158"/>
      <c r="B35" s="79"/>
      <c r="C35" s="81" t="s">
        <v>102</v>
      </c>
      <c r="D35" s="34"/>
      <c r="E35" s="34"/>
      <c r="F35" s="34"/>
      <c r="G35" s="80">
        <f t="shared" si="2"/>
        <v>0</v>
      </c>
      <c r="H35" s="159" t="s">
        <v>2</v>
      </c>
      <c r="I35" s="159" t="s">
        <v>2</v>
      </c>
      <c r="J35" s="159">
        <v>110</v>
      </c>
      <c r="K35" s="159">
        <f>G35*J35</f>
        <v>0</v>
      </c>
      <c r="L35" s="158"/>
      <c r="M35" s="159">
        <f t="shared" si="3"/>
        <v>0</v>
      </c>
      <c r="N35" s="135"/>
      <c r="O35" s="135"/>
    </row>
    <row r="36" spans="1:15" ht="22.5" customHeight="1">
      <c r="A36" s="160"/>
      <c r="B36" s="161" t="s">
        <v>38</v>
      </c>
      <c r="C36" s="84" t="s">
        <v>2</v>
      </c>
      <c r="D36" s="84" t="s">
        <v>2</v>
      </c>
      <c r="E36" s="84" t="s">
        <v>2</v>
      </c>
      <c r="F36" s="84" t="s">
        <v>2</v>
      </c>
      <c r="G36" s="84" t="s">
        <v>2</v>
      </c>
      <c r="H36" s="84" t="s">
        <v>2</v>
      </c>
      <c r="I36" s="84" t="s">
        <v>2</v>
      </c>
      <c r="J36" s="84" t="s">
        <v>2</v>
      </c>
      <c r="K36" s="84" t="s">
        <v>2</v>
      </c>
      <c r="L36" s="84" t="s">
        <v>2</v>
      </c>
      <c r="M36" s="162">
        <f>SUM(M30:M35)</f>
        <v>5753.6263050000007</v>
      </c>
      <c r="N36" s="146"/>
      <c r="O36" s="146"/>
    </row>
    <row r="37" spans="1:15">
      <c r="A37" s="125"/>
      <c r="B37" s="126"/>
      <c r="C37" s="127"/>
      <c r="D37" s="127"/>
      <c r="E37" s="127"/>
      <c r="F37" s="127"/>
      <c r="G37" s="127"/>
      <c r="H37" s="127"/>
      <c r="I37" s="127"/>
      <c r="J37" s="127"/>
      <c r="K37" s="127"/>
      <c r="L37" s="219"/>
    </row>
    <row r="38" spans="1:15" ht="14.25">
      <c r="A38" s="59"/>
      <c r="B38" s="209" t="s">
        <v>103</v>
      </c>
      <c r="C38" s="65"/>
      <c r="D38" s="66" t="s">
        <v>27</v>
      </c>
      <c r="E38" s="66"/>
      <c r="F38" s="65"/>
      <c r="G38" s="65"/>
      <c r="H38" s="65"/>
      <c r="I38" s="65"/>
      <c r="J38" s="65"/>
      <c r="K38" s="118"/>
      <c r="L38" s="118"/>
      <c r="M38" s="118"/>
    </row>
    <row r="39" spans="1:15" ht="27">
      <c r="A39" s="59"/>
      <c r="B39" s="204" t="s">
        <v>104</v>
      </c>
      <c r="C39" s="65"/>
      <c r="D39" s="66"/>
      <c r="E39" s="66"/>
      <c r="F39" s="65"/>
      <c r="G39" s="65"/>
      <c r="H39" s="65"/>
      <c r="I39" s="65"/>
      <c r="J39" s="65"/>
      <c r="K39" s="118"/>
      <c r="L39" s="118"/>
      <c r="M39" s="118"/>
    </row>
    <row r="40" spans="1:15">
      <c r="A40" s="59"/>
      <c r="B40" s="204" t="s">
        <v>105</v>
      </c>
      <c r="C40" s="65"/>
      <c r="D40" s="66"/>
      <c r="E40" s="66"/>
      <c r="F40" s="65"/>
      <c r="G40" s="65"/>
      <c r="H40" s="65"/>
      <c r="I40" s="65"/>
      <c r="J40" s="65"/>
      <c r="K40" s="118" t="s">
        <v>27</v>
      </c>
      <c r="L40" s="118"/>
      <c r="M40" s="118"/>
    </row>
    <row r="41" spans="1:15">
      <c r="A41" s="59"/>
      <c r="B41" s="58"/>
      <c r="C41" s="67"/>
      <c r="D41" s="58"/>
      <c r="E41" s="58"/>
      <c r="F41" s="67"/>
      <c r="G41" s="67"/>
      <c r="H41" s="67"/>
      <c r="I41" s="67"/>
      <c r="J41" s="67"/>
      <c r="K41" s="59"/>
      <c r="L41" s="59"/>
      <c r="M41" s="61"/>
    </row>
    <row r="42" spans="1:15">
      <c r="B42" s="131"/>
      <c r="C42" s="151"/>
      <c r="D42" s="164"/>
      <c r="E42" s="164"/>
      <c r="F42" s="151"/>
      <c r="G42" s="151"/>
      <c r="H42" s="151"/>
      <c r="I42" s="151"/>
      <c r="J42" s="151"/>
      <c r="K42" s="152"/>
      <c r="L42" s="152"/>
      <c r="M42" s="152"/>
    </row>
    <row r="43" spans="1:15">
      <c r="B43" s="131"/>
      <c r="C43" s="151"/>
      <c r="D43" s="164"/>
      <c r="E43" s="164"/>
      <c r="F43" s="151"/>
      <c r="G43" s="151"/>
      <c r="H43" s="151"/>
      <c r="I43" s="151"/>
      <c r="J43" s="151"/>
      <c r="K43" s="152"/>
      <c r="L43" s="152"/>
      <c r="M43" s="152"/>
    </row>
  </sheetData>
  <mergeCells count="9">
    <mergeCell ref="A26:M26"/>
    <mergeCell ref="H2:J2"/>
    <mergeCell ref="H22:I22"/>
    <mergeCell ref="H23:I23"/>
    <mergeCell ref="K23:M23"/>
    <mergeCell ref="B24:C24"/>
    <mergeCell ref="D24:K24"/>
    <mergeCell ref="A6:I6"/>
    <mergeCell ref="C3:G3"/>
  </mergeCells>
  <pageMargins left="0.35" right="0.15748031496062992" top="0.59055118110236227" bottom="0.59055118110236227" header="0.51181102362204722" footer="0.51181102362204722"/>
  <pageSetup paperSize="9" scale="90" orientation="landscape" r:id="rId1"/>
  <headerFooter alignWithMargins="0"/>
  <rowBreaks count="1" manualBreakCount="1">
    <brk id="2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42"/>
  <sheetViews>
    <sheetView topLeftCell="A17" zoomScaleNormal="100" workbookViewId="0">
      <selection activeCell="A36" sqref="A36:XFD39"/>
    </sheetView>
  </sheetViews>
  <sheetFormatPr defaultColWidth="9.140625" defaultRowHeight="13.5"/>
  <cols>
    <col min="1" max="1" width="4.28515625" style="192" customWidth="1"/>
    <col min="2" max="2" width="30.7109375" style="197" customWidth="1"/>
    <col min="3" max="3" width="8.28515625" style="197" customWidth="1"/>
    <col min="4" max="5" width="10" style="197" customWidth="1"/>
    <col min="6" max="6" width="9.140625" style="198"/>
    <col min="7" max="7" width="8" style="197" customWidth="1"/>
    <col min="8" max="8" width="10.7109375" style="198" customWidth="1"/>
    <col min="9" max="9" width="9.5703125" style="192" customWidth="1"/>
    <col min="10" max="16384" width="9.140625" style="141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60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3.75" customHeight="1" thickBot="1">
      <c r="B3" s="62" t="s">
        <v>108</v>
      </c>
      <c r="C3" s="559" t="s">
        <v>153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129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80" customFormat="1" ht="76.5">
      <c r="A8" s="181"/>
      <c r="B8" s="17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80" customFormat="1" ht="12.75">
      <c r="A9" s="138">
        <v>1</v>
      </c>
      <c r="B9" s="181">
        <v>2</v>
      </c>
      <c r="C9" s="181">
        <v>3</v>
      </c>
      <c r="D9" s="181">
        <v>4</v>
      </c>
      <c r="E9" s="181">
        <v>5</v>
      </c>
      <c r="F9" s="181">
        <v>6</v>
      </c>
      <c r="G9" s="181">
        <v>7</v>
      </c>
      <c r="H9" s="181">
        <v>8</v>
      </c>
      <c r="I9" s="138">
        <v>9</v>
      </c>
    </row>
    <row r="10" spans="1:14" ht="54">
      <c r="A10" s="138">
        <v>1</v>
      </c>
      <c r="B10" s="77" t="s">
        <v>72</v>
      </c>
      <c r="C10" s="35" t="s">
        <v>2</v>
      </c>
      <c r="D10" s="35" t="s">
        <v>2</v>
      </c>
      <c r="E10" s="35" t="s">
        <v>2</v>
      </c>
      <c r="F10" s="182">
        <v>600</v>
      </c>
      <c r="G10" s="35">
        <v>29.32</v>
      </c>
      <c r="H10" s="140">
        <f>G10*F10</f>
        <v>17592</v>
      </c>
      <c r="I10" s="140">
        <f>H10*0.04498</f>
        <v>791.28815999999995</v>
      </c>
    </row>
    <row r="11" spans="1:14" ht="67.5">
      <c r="A11" s="138">
        <v>2</v>
      </c>
      <c r="B11" s="77" t="s">
        <v>73</v>
      </c>
      <c r="C11" s="35" t="s">
        <v>2</v>
      </c>
      <c r="D11" s="35" t="s">
        <v>2</v>
      </c>
      <c r="E11" s="35" t="s">
        <v>2</v>
      </c>
      <c r="F11" s="182">
        <v>3155</v>
      </c>
      <c r="G11" s="35">
        <v>21.4</v>
      </c>
      <c r="H11" s="140">
        <f>G11*F11</f>
        <v>67517</v>
      </c>
      <c r="I11" s="140">
        <f t="shared" ref="I11:I18" si="0">H11*0.04498</f>
        <v>3036.9146599999999</v>
      </c>
    </row>
    <row r="12" spans="1:14" ht="50.25" customHeight="1">
      <c r="A12" s="138">
        <v>3</v>
      </c>
      <c r="B12" s="77" t="s">
        <v>74</v>
      </c>
      <c r="C12" s="183">
        <v>54</v>
      </c>
      <c r="D12" s="35" t="s">
        <v>2</v>
      </c>
      <c r="E12" s="35" t="s">
        <v>2</v>
      </c>
      <c r="F12" s="35" t="s">
        <v>2</v>
      </c>
      <c r="G12" s="35">
        <v>1100</v>
      </c>
      <c r="H12" s="139">
        <f>C12*G12</f>
        <v>59400</v>
      </c>
      <c r="I12" s="140">
        <f t="shared" si="0"/>
        <v>2671.8119999999999</v>
      </c>
    </row>
    <row r="13" spans="1:14" ht="40.5">
      <c r="A13" s="138">
        <v>4</v>
      </c>
      <c r="B13" s="77" t="s">
        <v>75</v>
      </c>
      <c r="C13" s="35" t="s">
        <v>2</v>
      </c>
      <c r="D13" s="139">
        <f>SUM(D15:D18)</f>
        <v>0</v>
      </c>
      <c r="E13" s="139">
        <f>SUM(E15:E18)</f>
        <v>0</v>
      </c>
      <c r="F13" s="35" t="s">
        <v>2</v>
      </c>
      <c r="G13" s="35" t="s">
        <v>2</v>
      </c>
      <c r="H13" s="139">
        <f>SUM(H15:H18)</f>
        <v>0</v>
      </c>
      <c r="I13" s="140">
        <f t="shared" si="0"/>
        <v>0</v>
      </c>
    </row>
    <row r="14" spans="1:14" ht="21" customHeight="1">
      <c r="A14" s="138"/>
      <c r="B14" s="77" t="s">
        <v>80</v>
      </c>
      <c r="C14" s="35"/>
      <c r="D14" s="35"/>
      <c r="E14" s="35"/>
      <c r="F14" s="35"/>
      <c r="G14" s="35"/>
      <c r="H14" s="139"/>
      <c r="I14" s="140">
        <f t="shared" si="0"/>
        <v>0</v>
      </c>
    </row>
    <row r="15" spans="1:14" ht="21" customHeight="1">
      <c r="A15" s="138">
        <v>4.0999999999999996</v>
      </c>
      <c r="B15" s="77"/>
      <c r="C15" s="81"/>
      <c r="D15" s="81"/>
      <c r="E15" s="81"/>
      <c r="F15" s="35" t="s">
        <v>2</v>
      </c>
      <c r="G15" s="35" t="s">
        <v>2</v>
      </c>
      <c r="H15" s="139">
        <f>D15*E15</f>
        <v>0</v>
      </c>
      <c r="I15" s="140">
        <f t="shared" si="0"/>
        <v>0</v>
      </c>
    </row>
    <row r="16" spans="1:14" ht="21" customHeight="1">
      <c r="A16" s="138">
        <v>4.2</v>
      </c>
      <c r="B16" s="183" t="s">
        <v>111</v>
      </c>
      <c r="C16" s="35" t="s">
        <v>2</v>
      </c>
      <c r="D16" s="35"/>
      <c r="E16" s="35"/>
      <c r="F16" s="35" t="s">
        <v>2</v>
      </c>
      <c r="G16" s="35" t="s">
        <v>2</v>
      </c>
      <c r="H16" s="139">
        <f>D16*E16</f>
        <v>0</v>
      </c>
      <c r="I16" s="140">
        <f t="shared" si="0"/>
        <v>0</v>
      </c>
    </row>
    <row r="17" spans="1:14" ht="18" customHeight="1">
      <c r="A17" s="138">
        <v>4.3</v>
      </c>
      <c r="B17" s="183"/>
      <c r="C17" s="35" t="s">
        <v>2</v>
      </c>
      <c r="D17" s="35"/>
      <c r="E17" s="35"/>
      <c r="F17" s="35" t="s">
        <v>2</v>
      </c>
      <c r="G17" s="35" t="s">
        <v>2</v>
      </c>
      <c r="H17" s="139">
        <f>D17*E17</f>
        <v>0</v>
      </c>
      <c r="I17" s="140">
        <f t="shared" si="0"/>
        <v>0</v>
      </c>
    </row>
    <row r="18" spans="1:14" ht="18" customHeight="1">
      <c r="A18" s="138">
        <v>4.4000000000000004</v>
      </c>
      <c r="B18" s="183"/>
      <c r="C18" s="35" t="s">
        <v>2</v>
      </c>
      <c r="D18" s="35"/>
      <c r="E18" s="35"/>
      <c r="F18" s="35" t="s">
        <v>2</v>
      </c>
      <c r="G18" s="35" t="s">
        <v>2</v>
      </c>
      <c r="H18" s="139">
        <f>D18*E18</f>
        <v>0</v>
      </c>
      <c r="I18" s="140">
        <f t="shared" si="0"/>
        <v>0</v>
      </c>
      <c r="J18" s="135"/>
      <c r="K18" s="135"/>
    </row>
    <row r="19" spans="1:14" ht="16.5">
      <c r="A19" s="187"/>
      <c r="B19" s="220" t="s">
        <v>38</v>
      </c>
      <c r="C19" s="188"/>
      <c r="D19" s="189" t="s">
        <v>2</v>
      </c>
      <c r="E19" s="189" t="s">
        <v>2</v>
      </c>
      <c r="F19" s="189" t="s">
        <v>2</v>
      </c>
      <c r="G19" s="189" t="s">
        <v>2</v>
      </c>
      <c r="H19" s="190">
        <f>SUM(H10:H13)</f>
        <v>144509</v>
      </c>
      <c r="I19" s="190">
        <f>SUM(I10:I13)*0.65</f>
        <v>4225.0096330000006</v>
      </c>
      <c r="J19" s="146"/>
      <c r="K19" s="146"/>
    </row>
    <row r="20" spans="1:14">
      <c r="H20" s="219"/>
      <c r="J20" s="146"/>
      <c r="K20" s="146"/>
    </row>
    <row r="21" spans="1:14" s="61" customFormat="1">
      <c r="A21" s="56"/>
      <c r="B21" s="57"/>
      <c r="C21" s="57"/>
      <c r="D21" s="58"/>
      <c r="E21" s="58"/>
      <c r="F21" s="57"/>
      <c r="G21" s="57"/>
      <c r="H21" s="549"/>
      <c r="I21" s="549"/>
      <c r="J21" s="59"/>
      <c r="K21" s="59"/>
      <c r="L21" s="60" t="s">
        <v>81</v>
      </c>
      <c r="M21" s="57"/>
      <c r="N21" s="59"/>
    </row>
    <row r="22" spans="1:14" s="61" customFormat="1" ht="12.75" customHeight="1">
      <c r="A22" s="56"/>
      <c r="B22" s="57"/>
      <c r="C22" s="57"/>
      <c r="D22" s="58"/>
      <c r="E22" s="58"/>
      <c r="F22" s="57"/>
      <c r="G22" s="57"/>
      <c r="H22" s="549"/>
      <c r="I22" s="549"/>
      <c r="J22" s="59"/>
      <c r="K22" s="549" t="s">
        <v>79</v>
      </c>
      <c r="L22" s="549"/>
      <c r="M22" s="549"/>
      <c r="N22" s="59"/>
    </row>
    <row r="23" spans="1:14" s="61" customFormat="1" ht="32.25" customHeight="1" thickBot="1">
      <c r="B23" s="556" t="s">
        <v>108</v>
      </c>
      <c r="C23" s="556"/>
      <c r="D23" s="559" t="s">
        <v>153</v>
      </c>
      <c r="E23" s="559"/>
      <c r="F23" s="559"/>
      <c r="G23" s="559"/>
      <c r="H23" s="559"/>
    </row>
    <row r="24" spans="1:14" s="61" customFormat="1">
      <c r="A24" s="59"/>
      <c r="B24" s="65" t="s">
        <v>36</v>
      </c>
      <c r="C24" s="65"/>
      <c r="D24" s="65"/>
      <c r="E24" s="65"/>
      <c r="F24" s="65"/>
      <c r="G24" s="65"/>
      <c r="H24" s="118"/>
      <c r="I24" s="118"/>
      <c r="J24" s="118"/>
    </row>
    <row r="25" spans="1:14" s="61" customFormat="1" ht="15" customHeight="1">
      <c r="A25" s="553" t="s">
        <v>128</v>
      </c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</row>
    <row r="26" spans="1:14" s="61" customFormat="1">
      <c r="A26" s="59"/>
      <c r="B26" s="65"/>
      <c r="C26" s="65"/>
      <c r="D26" s="65"/>
      <c r="E26" s="65"/>
      <c r="F26" s="65"/>
      <c r="G26" s="65"/>
      <c r="H26" s="65"/>
      <c r="I26" s="65"/>
      <c r="J26" s="65"/>
      <c r="K26" s="59"/>
      <c r="L26" s="59"/>
    </row>
    <row r="27" spans="1:14" s="221" customFormat="1" ht="114.75">
      <c r="A27" s="98" t="s">
        <v>82</v>
      </c>
      <c r="B27" s="72" t="s">
        <v>83</v>
      </c>
      <c r="C27" s="72" t="s">
        <v>92</v>
      </c>
      <c r="D27" s="72" t="s">
        <v>93</v>
      </c>
      <c r="E27" s="72" t="s">
        <v>86</v>
      </c>
      <c r="F27" s="72" t="s">
        <v>94</v>
      </c>
      <c r="G27" s="73" t="s">
        <v>95</v>
      </c>
      <c r="H27" s="72" t="s">
        <v>96</v>
      </c>
      <c r="I27" s="72" t="s">
        <v>97</v>
      </c>
      <c r="J27" s="72" t="s">
        <v>98</v>
      </c>
      <c r="K27" s="73" t="s">
        <v>99</v>
      </c>
      <c r="L27" s="73" t="s">
        <v>100</v>
      </c>
      <c r="M27" s="74" t="s">
        <v>101</v>
      </c>
    </row>
    <row r="28" spans="1:14" s="221" customFormat="1" ht="18" customHeight="1">
      <c r="A28" s="184">
        <v>1</v>
      </c>
      <c r="B28" s="35">
        <v>2</v>
      </c>
      <c r="C28" s="35">
        <v>3</v>
      </c>
      <c r="D28" s="35">
        <v>4</v>
      </c>
      <c r="E28" s="35">
        <v>5</v>
      </c>
      <c r="F28" s="35">
        <v>6</v>
      </c>
      <c r="G28" s="35">
        <v>7</v>
      </c>
      <c r="H28" s="35">
        <v>8</v>
      </c>
      <c r="I28" s="35">
        <v>9</v>
      </c>
      <c r="J28" s="35">
        <v>10</v>
      </c>
      <c r="K28" s="184">
        <v>11</v>
      </c>
      <c r="L28" s="184">
        <v>12</v>
      </c>
      <c r="M28" s="184">
        <v>13</v>
      </c>
    </row>
    <row r="29" spans="1:14" s="221" customFormat="1" ht="18" customHeight="1">
      <c r="A29" s="184">
        <v>1</v>
      </c>
      <c r="B29" s="35" t="s">
        <v>140</v>
      </c>
      <c r="C29" s="81" t="s">
        <v>89</v>
      </c>
      <c r="D29" s="35">
        <v>12478</v>
      </c>
      <c r="E29" s="35">
        <v>12478</v>
      </c>
      <c r="F29" s="35">
        <v>1.84E-2</v>
      </c>
      <c r="G29" s="139">
        <f t="shared" ref="G29:G34" si="1">E29*F29</f>
        <v>229.59520000000001</v>
      </c>
      <c r="H29" s="222">
        <v>147</v>
      </c>
      <c r="I29" s="35" t="s">
        <v>2</v>
      </c>
      <c r="J29" s="35" t="s">
        <v>2</v>
      </c>
      <c r="K29" s="222">
        <f>G29*H29</f>
        <v>33750.494400000003</v>
      </c>
      <c r="L29" s="184">
        <v>0.13900000000000001</v>
      </c>
      <c r="M29" s="222">
        <f t="shared" ref="M29:M34" si="2">K29*L29</f>
        <v>4691.3187216000006</v>
      </c>
    </row>
    <row r="30" spans="1:14" s="221" customFormat="1" ht="40.5">
      <c r="A30" s="184"/>
      <c r="B30" s="35"/>
      <c r="C30" s="81" t="s">
        <v>102</v>
      </c>
      <c r="D30" s="35"/>
      <c r="E30" s="35"/>
      <c r="F30" s="35"/>
      <c r="G30" s="139">
        <f t="shared" si="1"/>
        <v>0</v>
      </c>
      <c r="H30" s="222">
        <v>147</v>
      </c>
      <c r="I30" s="222" t="s">
        <v>2</v>
      </c>
      <c r="J30" s="35" t="s">
        <v>2</v>
      </c>
      <c r="K30" s="222">
        <f>G30*H30</f>
        <v>0</v>
      </c>
      <c r="L30" s="184"/>
      <c r="M30" s="222">
        <f t="shared" si="2"/>
        <v>0</v>
      </c>
    </row>
    <row r="31" spans="1:14" s="221" customFormat="1" ht="18" customHeight="1">
      <c r="A31" s="184">
        <v>2</v>
      </c>
      <c r="B31" s="35"/>
      <c r="C31" s="81" t="s">
        <v>89</v>
      </c>
      <c r="D31" s="35"/>
      <c r="E31" s="35"/>
      <c r="F31" s="35"/>
      <c r="G31" s="139">
        <f t="shared" si="1"/>
        <v>0</v>
      </c>
      <c r="H31" s="35" t="s">
        <v>2</v>
      </c>
      <c r="I31" s="222">
        <v>139</v>
      </c>
      <c r="J31" s="35" t="s">
        <v>2</v>
      </c>
      <c r="K31" s="222">
        <f>G31*I31</f>
        <v>0</v>
      </c>
      <c r="L31" s="184"/>
      <c r="M31" s="222">
        <f t="shared" si="2"/>
        <v>0</v>
      </c>
    </row>
    <row r="32" spans="1:14" s="221" customFormat="1" ht="40.5">
      <c r="A32" s="184"/>
      <c r="B32" s="35"/>
      <c r="C32" s="81" t="s">
        <v>102</v>
      </c>
      <c r="D32" s="35"/>
      <c r="E32" s="35"/>
      <c r="F32" s="35"/>
      <c r="G32" s="139">
        <f t="shared" si="1"/>
        <v>0</v>
      </c>
      <c r="H32" s="35" t="s">
        <v>2</v>
      </c>
      <c r="I32" s="222">
        <v>139</v>
      </c>
      <c r="J32" s="35" t="s">
        <v>2</v>
      </c>
      <c r="K32" s="222">
        <f>G32*I32</f>
        <v>0</v>
      </c>
      <c r="L32" s="184"/>
      <c r="M32" s="222">
        <f t="shared" si="2"/>
        <v>0</v>
      </c>
    </row>
    <row r="33" spans="1:15" s="221" customFormat="1" ht="18" customHeight="1">
      <c r="A33" s="184">
        <v>3</v>
      </c>
      <c r="B33" s="35"/>
      <c r="C33" s="81" t="s">
        <v>89</v>
      </c>
      <c r="D33" s="35"/>
      <c r="E33" s="35"/>
      <c r="F33" s="35"/>
      <c r="G33" s="139">
        <f t="shared" si="1"/>
        <v>0</v>
      </c>
      <c r="H33" s="35" t="s">
        <v>2</v>
      </c>
      <c r="I33" s="35" t="s">
        <v>2</v>
      </c>
      <c r="J33" s="139">
        <v>110</v>
      </c>
      <c r="K33" s="222">
        <f>G33*J33</f>
        <v>0</v>
      </c>
      <c r="L33" s="184"/>
      <c r="M33" s="222">
        <f t="shared" si="2"/>
        <v>0</v>
      </c>
    </row>
    <row r="34" spans="1:15" s="221" customFormat="1" ht="40.5">
      <c r="A34" s="184"/>
      <c r="B34" s="183"/>
      <c r="C34" s="81" t="s">
        <v>102</v>
      </c>
      <c r="D34" s="35"/>
      <c r="E34" s="35"/>
      <c r="F34" s="35"/>
      <c r="G34" s="139">
        <f t="shared" si="1"/>
        <v>0</v>
      </c>
      <c r="H34" s="222" t="s">
        <v>2</v>
      </c>
      <c r="I34" s="222" t="s">
        <v>2</v>
      </c>
      <c r="J34" s="222">
        <v>110</v>
      </c>
      <c r="K34" s="222">
        <f>G34*J34</f>
        <v>0</v>
      </c>
      <c r="L34" s="184"/>
      <c r="M34" s="222">
        <f t="shared" si="2"/>
        <v>0</v>
      </c>
      <c r="N34" s="135"/>
      <c r="O34" s="135"/>
    </row>
    <row r="35" spans="1:15" ht="22.5" customHeight="1">
      <c r="A35" s="223"/>
      <c r="B35" s="220" t="s">
        <v>38</v>
      </c>
      <c r="C35" s="189" t="s">
        <v>2</v>
      </c>
      <c r="D35" s="189" t="s">
        <v>2</v>
      </c>
      <c r="E35" s="189" t="s">
        <v>2</v>
      </c>
      <c r="F35" s="189" t="s">
        <v>2</v>
      </c>
      <c r="G35" s="189" t="s">
        <v>2</v>
      </c>
      <c r="H35" s="189" t="s">
        <v>2</v>
      </c>
      <c r="I35" s="189" t="s">
        <v>2</v>
      </c>
      <c r="J35" s="189" t="s">
        <v>2</v>
      </c>
      <c r="K35" s="189" t="s">
        <v>2</v>
      </c>
      <c r="L35" s="189" t="s">
        <v>2</v>
      </c>
      <c r="M35" s="224">
        <f>SUM(M29:M34)</f>
        <v>4691.3187216000006</v>
      </c>
      <c r="N35" s="146"/>
      <c r="O35" s="146"/>
    </row>
    <row r="36" spans="1:15">
      <c r="A36" s="225"/>
      <c r="B36" s="226"/>
      <c r="C36" s="227"/>
      <c r="D36" s="227"/>
      <c r="E36" s="227"/>
      <c r="F36" s="227"/>
      <c r="G36" s="227"/>
      <c r="H36" s="227"/>
      <c r="I36" s="227"/>
      <c r="J36" s="227"/>
      <c r="K36" s="227"/>
      <c r="L36" s="219"/>
      <c r="N36" s="146"/>
      <c r="O36" s="146"/>
    </row>
    <row r="37" spans="1:15" ht="14.25">
      <c r="A37" s="59"/>
      <c r="B37" s="209" t="s">
        <v>103</v>
      </c>
      <c r="C37" s="65"/>
      <c r="D37" s="66" t="s">
        <v>27</v>
      </c>
      <c r="E37" s="66"/>
      <c r="F37" s="65"/>
      <c r="G37" s="65"/>
      <c r="H37" s="65"/>
      <c r="I37" s="65"/>
      <c r="J37" s="65"/>
      <c r="K37" s="118"/>
      <c r="L37" s="118"/>
      <c r="M37" s="118"/>
    </row>
    <row r="38" spans="1:15" ht="40.5">
      <c r="A38" s="59"/>
      <c r="B38" s="204" t="s">
        <v>104</v>
      </c>
      <c r="C38" s="65"/>
      <c r="D38" s="66"/>
      <c r="E38" s="66"/>
      <c r="F38" s="65"/>
      <c r="G38" s="65"/>
      <c r="H38" s="65"/>
      <c r="I38" s="65"/>
      <c r="J38" s="65"/>
      <c r="K38" s="118"/>
      <c r="L38" s="118"/>
      <c r="M38" s="118"/>
    </row>
    <row r="39" spans="1:15">
      <c r="A39" s="59"/>
      <c r="B39" s="204" t="s">
        <v>105</v>
      </c>
      <c r="C39" s="65"/>
      <c r="D39" s="66"/>
      <c r="E39" s="66"/>
      <c r="F39" s="65"/>
      <c r="G39" s="65"/>
      <c r="H39" s="65"/>
      <c r="I39" s="65"/>
      <c r="J39" s="65"/>
      <c r="K39" s="118" t="s">
        <v>27</v>
      </c>
      <c r="L39" s="118"/>
      <c r="M39" s="118"/>
    </row>
    <row r="40" spans="1:15" ht="14.25">
      <c r="B40" s="228"/>
      <c r="C40" s="194"/>
      <c r="D40" s="195"/>
      <c r="E40" s="195"/>
      <c r="F40" s="194"/>
      <c r="G40" s="194"/>
      <c r="H40" s="194"/>
      <c r="I40" s="194"/>
      <c r="J40" s="194"/>
      <c r="K40" s="196"/>
      <c r="L40" s="196"/>
      <c r="M40" s="196"/>
    </row>
    <row r="41" spans="1:15">
      <c r="B41" s="193"/>
      <c r="C41" s="194"/>
      <c r="D41" s="195"/>
      <c r="E41" s="195"/>
      <c r="F41" s="194"/>
      <c r="G41" s="194"/>
      <c r="H41" s="194"/>
      <c r="I41" s="194"/>
      <c r="J41" s="194"/>
      <c r="K41" s="196"/>
      <c r="L41" s="196"/>
      <c r="M41" s="196"/>
    </row>
    <row r="42" spans="1:15">
      <c r="B42" s="193"/>
      <c r="C42" s="194"/>
      <c r="D42" s="195"/>
      <c r="E42" s="195"/>
      <c r="F42" s="194"/>
      <c r="G42" s="194"/>
      <c r="H42" s="194"/>
      <c r="I42" s="194"/>
      <c r="J42" s="194"/>
      <c r="K42" s="196"/>
      <c r="L42" s="196"/>
      <c r="M42" s="196"/>
    </row>
  </sheetData>
  <mergeCells count="9">
    <mergeCell ref="A25:M25"/>
    <mergeCell ref="D23:H23"/>
    <mergeCell ref="H2:J2"/>
    <mergeCell ref="H21:I21"/>
    <mergeCell ref="H22:I22"/>
    <mergeCell ref="K22:M22"/>
    <mergeCell ref="B23:C23"/>
    <mergeCell ref="C3:G3"/>
    <mergeCell ref="A6:I6"/>
  </mergeCells>
  <pageMargins left="0.69" right="0.16" top="0.59055118110236227" bottom="0.39" header="0.51181102362204722" footer="0.33"/>
  <pageSetup paperSize="9" scale="95" orientation="landscape" r:id="rId1"/>
  <headerFooter alignWithMargins="0"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43"/>
  <sheetViews>
    <sheetView topLeftCell="A13" zoomScaleNormal="100" workbookViewId="0">
      <selection activeCell="A36" sqref="A36:XFD39"/>
    </sheetView>
  </sheetViews>
  <sheetFormatPr defaultColWidth="9.140625" defaultRowHeight="13.5"/>
  <cols>
    <col min="1" max="1" width="4.28515625" style="192" customWidth="1"/>
    <col min="2" max="2" width="30.7109375" style="197" customWidth="1"/>
    <col min="3" max="3" width="8.28515625" style="197" customWidth="1"/>
    <col min="4" max="5" width="10" style="197" customWidth="1"/>
    <col min="6" max="6" width="9.140625" style="198"/>
    <col min="7" max="7" width="8" style="197" customWidth="1"/>
    <col min="8" max="8" width="11.85546875" style="198" customWidth="1"/>
    <col min="9" max="9" width="12.140625" style="192" customWidth="1"/>
    <col min="10" max="15" width="9.140625" style="141"/>
    <col min="16" max="16" width="8.5703125" style="141" customWidth="1"/>
    <col min="17" max="16384" width="9.140625" style="141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60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2.25" customHeight="1" thickBot="1">
      <c r="B3" s="62" t="s">
        <v>108</v>
      </c>
      <c r="C3" s="559" t="s">
        <v>154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129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80" customFormat="1" ht="63.75">
      <c r="A8" s="181"/>
      <c r="B8" s="17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80" customFormat="1" ht="12.75">
      <c r="A9" s="138">
        <v>1</v>
      </c>
      <c r="B9" s="181">
        <v>2</v>
      </c>
      <c r="C9" s="181">
        <v>3</v>
      </c>
      <c r="D9" s="181">
        <v>4</v>
      </c>
      <c r="E9" s="181">
        <v>5</v>
      </c>
      <c r="F9" s="181">
        <v>6</v>
      </c>
      <c r="G9" s="181">
        <v>7</v>
      </c>
      <c r="H9" s="181">
        <v>8</v>
      </c>
      <c r="I9" s="138">
        <v>9</v>
      </c>
    </row>
    <row r="10" spans="1:14" ht="54">
      <c r="A10" s="138">
        <v>1</v>
      </c>
      <c r="B10" s="77" t="s">
        <v>72</v>
      </c>
      <c r="C10" s="35" t="s">
        <v>2</v>
      </c>
      <c r="D10" s="35" t="s">
        <v>2</v>
      </c>
      <c r="E10" s="35" t="s">
        <v>2</v>
      </c>
      <c r="F10" s="31">
        <v>2000</v>
      </c>
      <c r="G10" s="35">
        <v>29.32</v>
      </c>
      <c r="H10" s="140">
        <f>G10*F10</f>
        <v>58640</v>
      </c>
      <c r="I10" s="140">
        <f>H10*0.04498</f>
        <v>2637.6271999999999</v>
      </c>
    </row>
    <row r="11" spans="1:14" ht="67.5">
      <c r="A11" s="138">
        <v>2</v>
      </c>
      <c r="B11" s="77" t="s">
        <v>73</v>
      </c>
      <c r="C11" s="35" t="s">
        <v>2</v>
      </c>
      <c r="D11" s="35" t="s">
        <v>2</v>
      </c>
      <c r="E11" s="35" t="s">
        <v>2</v>
      </c>
      <c r="F11" s="31"/>
      <c r="G11" s="35">
        <v>21.4</v>
      </c>
      <c r="H11" s="140">
        <f>G11*F11</f>
        <v>0</v>
      </c>
      <c r="I11" s="140">
        <f t="shared" ref="I11:I18" si="0">H11*0.04498</f>
        <v>0</v>
      </c>
    </row>
    <row r="12" spans="1:14" ht="67.5">
      <c r="A12" s="138">
        <v>3</v>
      </c>
      <c r="B12" s="77" t="s">
        <v>74</v>
      </c>
      <c r="C12" s="79">
        <v>65</v>
      </c>
      <c r="D12" s="35" t="s">
        <v>2</v>
      </c>
      <c r="E12" s="35" t="s">
        <v>2</v>
      </c>
      <c r="F12" s="35" t="s">
        <v>2</v>
      </c>
      <c r="G12" s="35">
        <v>1100</v>
      </c>
      <c r="H12" s="139">
        <f>C12*G12</f>
        <v>71500</v>
      </c>
      <c r="I12" s="140">
        <f t="shared" si="0"/>
        <v>3216.07</v>
      </c>
    </row>
    <row r="13" spans="1:14" ht="40.5">
      <c r="A13" s="138">
        <v>4</v>
      </c>
      <c r="B13" s="77" t="s">
        <v>75</v>
      </c>
      <c r="C13" s="35"/>
      <c r="D13" s="139">
        <f>SUM(D15:D18)</f>
        <v>4.5999999999999996</v>
      </c>
      <c r="E13" s="139">
        <f>SUM(E15:E19)</f>
        <v>7700</v>
      </c>
      <c r="F13" s="35" t="s">
        <v>2</v>
      </c>
      <c r="G13" s="35" t="s">
        <v>2</v>
      </c>
      <c r="H13" s="139">
        <f>SUM(H15:H19)</f>
        <v>13850</v>
      </c>
      <c r="I13" s="140">
        <f>H13*0.04498</f>
        <v>622.97299999999996</v>
      </c>
    </row>
    <row r="14" spans="1:14" ht="21" customHeight="1">
      <c r="A14" s="138"/>
      <c r="B14" s="77" t="s">
        <v>80</v>
      </c>
      <c r="C14" s="35"/>
      <c r="D14" s="35"/>
      <c r="E14" s="35"/>
      <c r="F14" s="35"/>
      <c r="G14" s="35"/>
      <c r="H14" s="139"/>
      <c r="I14" s="140">
        <f t="shared" si="0"/>
        <v>0</v>
      </c>
    </row>
    <row r="15" spans="1:14" ht="21" customHeight="1">
      <c r="A15" s="138">
        <v>4.0999999999999996</v>
      </c>
      <c r="B15" s="183" t="s">
        <v>156</v>
      </c>
      <c r="C15" s="35"/>
      <c r="D15" s="35">
        <v>0.5</v>
      </c>
      <c r="E15" s="35">
        <v>1000</v>
      </c>
      <c r="F15" s="35" t="s">
        <v>2</v>
      </c>
      <c r="G15" s="35" t="s">
        <v>2</v>
      </c>
      <c r="H15" s="139">
        <f>D15*E15</f>
        <v>500</v>
      </c>
      <c r="I15" s="140">
        <f t="shared" si="0"/>
        <v>22.49</v>
      </c>
      <c r="K15" s="229"/>
    </row>
    <row r="16" spans="1:14" ht="21" customHeight="1">
      <c r="A16" s="138">
        <v>4.2</v>
      </c>
      <c r="B16" s="183" t="s">
        <v>157</v>
      </c>
      <c r="C16" s="35"/>
      <c r="D16" s="35">
        <v>1.8</v>
      </c>
      <c r="E16" s="35">
        <v>1000</v>
      </c>
      <c r="F16" s="35" t="s">
        <v>2</v>
      </c>
      <c r="G16" s="35" t="s">
        <v>2</v>
      </c>
      <c r="H16" s="139">
        <f>D16*E16</f>
        <v>1800</v>
      </c>
      <c r="I16" s="140">
        <f t="shared" si="0"/>
        <v>80.963999999999999</v>
      </c>
      <c r="K16" s="229"/>
    </row>
    <row r="17" spans="1:14" ht="18" customHeight="1">
      <c r="A17" s="138">
        <v>4.3</v>
      </c>
      <c r="B17" s="183" t="s">
        <v>158</v>
      </c>
      <c r="C17" s="35"/>
      <c r="D17" s="35">
        <v>0.3</v>
      </c>
      <c r="E17" s="35">
        <v>1000</v>
      </c>
      <c r="F17" s="35" t="s">
        <v>2</v>
      </c>
      <c r="G17" s="35" t="s">
        <v>2</v>
      </c>
      <c r="H17" s="139">
        <f>D17*E17</f>
        <v>300</v>
      </c>
      <c r="I17" s="140">
        <f t="shared" si="0"/>
        <v>13.494</v>
      </c>
      <c r="J17" s="135"/>
      <c r="K17" s="229"/>
    </row>
    <row r="18" spans="1:14" ht="18" customHeight="1">
      <c r="A18" s="138">
        <v>4.4000000000000004</v>
      </c>
      <c r="B18" s="183" t="s">
        <v>159</v>
      </c>
      <c r="C18" s="35"/>
      <c r="D18" s="35">
        <v>2</v>
      </c>
      <c r="E18" s="35">
        <v>1000</v>
      </c>
      <c r="F18" s="35"/>
      <c r="G18" s="35"/>
      <c r="H18" s="139">
        <f>D18*E18</f>
        <v>2000</v>
      </c>
      <c r="I18" s="140">
        <f t="shared" si="0"/>
        <v>89.96</v>
      </c>
      <c r="J18" s="135"/>
      <c r="K18" s="229"/>
    </row>
    <row r="19" spans="1:14" ht="18" customHeight="1">
      <c r="A19" s="138">
        <v>4.5</v>
      </c>
      <c r="B19" s="77" t="s">
        <v>143</v>
      </c>
      <c r="C19" s="81" t="s">
        <v>2</v>
      </c>
      <c r="D19" s="81">
        <v>2.5</v>
      </c>
      <c r="E19" s="81">
        <v>3700</v>
      </c>
      <c r="F19" s="35"/>
      <c r="G19" s="35"/>
      <c r="H19" s="139">
        <f>D19*E19</f>
        <v>9250</v>
      </c>
      <c r="I19" s="140">
        <f t="shared" ref="I19" si="1">H19*0.04498</f>
        <v>416.065</v>
      </c>
      <c r="J19" s="135"/>
      <c r="K19" s="229"/>
    </row>
    <row r="20" spans="1:14" ht="16.5">
      <c r="A20" s="187"/>
      <c r="B20" s="188" t="s">
        <v>38</v>
      </c>
      <c r="C20" s="188"/>
      <c r="D20" s="189" t="s">
        <v>2</v>
      </c>
      <c r="E20" s="189" t="s">
        <v>2</v>
      </c>
      <c r="F20" s="189" t="s">
        <v>2</v>
      </c>
      <c r="G20" s="189" t="s">
        <v>2</v>
      </c>
      <c r="H20" s="190">
        <f>SUM(H10:H13)</f>
        <v>143990</v>
      </c>
      <c r="I20" s="230">
        <f>SUM(I10:I13)*0.65</f>
        <v>4209.8356300000005</v>
      </c>
      <c r="J20" s="146"/>
      <c r="K20" s="146"/>
    </row>
    <row r="21" spans="1:14">
      <c r="H21" s="219"/>
    </row>
    <row r="22" spans="1:14" ht="16.5">
      <c r="B22" s="231"/>
      <c r="C22" s="195"/>
      <c r="D22" s="195"/>
      <c r="E22" s="195"/>
      <c r="F22" s="194"/>
      <c r="G22" s="195"/>
      <c r="H22" s="561"/>
      <c r="I22" s="561"/>
    </row>
    <row r="23" spans="1:14" s="61" customFormat="1">
      <c r="A23" s="56"/>
      <c r="B23" s="57"/>
      <c r="C23" s="57"/>
      <c r="D23" s="58"/>
      <c r="E23" s="58"/>
      <c r="F23" s="57"/>
      <c r="G23" s="57"/>
      <c r="H23" s="549"/>
      <c r="I23" s="549"/>
      <c r="J23" s="59"/>
      <c r="K23" s="59"/>
      <c r="L23" s="60" t="s">
        <v>81</v>
      </c>
      <c r="M23" s="57"/>
      <c r="N23" s="59"/>
    </row>
    <row r="24" spans="1:14" s="61" customFormat="1" ht="12.75" customHeight="1">
      <c r="A24" s="56"/>
      <c r="B24" s="57"/>
      <c r="C24" s="57"/>
      <c r="D24" s="58"/>
      <c r="E24" s="58"/>
      <c r="F24" s="57"/>
      <c r="G24" s="57"/>
      <c r="H24" s="549"/>
      <c r="I24" s="549"/>
      <c r="J24" s="59"/>
      <c r="K24" s="549" t="s">
        <v>79</v>
      </c>
      <c r="L24" s="549"/>
      <c r="M24" s="549"/>
      <c r="N24" s="59"/>
    </row>
    <row r="25" spans="1:14" s="61" customFormat="1" ht="41.25" customHeight="1" thickBot="1">
      <c r="B25" s="556" t="s">
        <v>108</v>
      </c>
      <c r="C25" s="556"/>
      <c r="D25" s="560" t="s">
        <v>154</v>
      </c>
      <c r="E25" s="560"/>
      <c r="F25" s="560"/>
      <c r="G25" s="560"/>
      <c r="H25" s="560"/>
      <c r="I25" s="560"/>
    </row>
    <row r="26" spans="1:14" s="61" customFormat="1" ht="23.25" customHeight="1">
      <c r="A26" s="553" t="s">
        <v>128</v>
      </c>
      <c r="B26" s="553"/>
      <c r="C26" s="553"/>
      <c r="D26" s="553"/>
      <c r="E26" s="553"/>
      <c r="F26" s="553"/>
      <c r="G26" s="553"/>
      <c r="H26" s="553"/>
      <c r="I26" s="553"/>
      <c r="J26" s="553"/>
      <c r="K26" s="553"/>
      <c r="L26" s="553"/>
      <c r="M26" s="553"/>
    </row>
    <row r="27" spans="1:14" s="61" customFormat="1">
      <c r="A27" s="59"/>
      <c r="B27" s="65"/>
      <c r="C27" s="65"/>
      <c r="D27" s="65"/>
      <c r="E27" s="65"/>
      <c r="F27" s="65"/>
      <c r="G27" s="65"/>
      <c r="H27" s="65"/>
      <c r="I27" s="65"/>
      <c r="J27" s="65"/>
      <c r="K27" s="59"/>
      <c r="L27" s="59"/>
    </row>
    <row r="28" spans="1:14" s="180" customFormat="1" ht="114.75">
      <c r="A28" s="98" t="s">
        <v>82</v>
      </c>
      <c r="B28" s="72" t="s">
        <v>83</v>
      </c>
      <c r="C28" s="72" t="s">
        <v>92</v>
      </c>
      <c r="D28" s="72" t="s">
        <v>93</v>
      </c>
      <c r="E28" s="72" t="s">
        <v>86</v>
      </c>
      <c r="F28" s="72" t="s">
        <v>94</v>
      </c>
      <c r="G28" s="73" t="s">
        <v>95</v>
      </c>
      <c r="H28" s="72" t="s">
        <v>96</v>
      </c>
      <c r="I28" s="72" t="s">
        <v>97</v>
      </c>
      <c r="J28" s="72" t="s">
        <v>98</v>
      </c>
      <c r="K28" s="73" t="s">
        <v>99</v>
      </c>
      <c r="L28" s="73" t="s">
        <v>100</v>
      </c>
      <c r="M28" s="74" t="s">
        <v>101</v>
      </c>
    </row>
    <row r="29" spans="1:14" s="180" customFormat="1" ht="18" customHeight="1">
      <c r="A29" s="138">
        <v>1</v>
      </c>
      <c r="B29" s="181">
        <v>2</v>
      </c>
      <c r="C29" s="181">
        <v>3</v>
      </c>
      <c r="D29" s="181">
        <v>4</v>
      </c>
      <c r="E29" s="181">
        <v>5</v>
      </c>
      <c r="F29" s="181">
        <v>6</v>
      </c>
      <c r="G29" s="181">
        <v>7</v>
      </c>
      <c r="H29" s="181">
        <v>8</v>
      </c>
      <c r="I29" s="181">
        <v>9</v>
      </c>
      <c r="J29" s="181">
        <v>10</v>
      </c>
      <c r="K29" s="138">
        <v>11</v>
      </c>
      <c r="L29" s="138">
        <v>12</v>
      </c>
      <c r="M29" s="138">
        <v>13</v>
      </c>
    </row>
    <row r="30" spans="1:14" s="180" customFormat="1" ht="18" customHeight="1">
      <c r="A30" s="184">
        <v>1</v>
      </c>
      <c r="B30" s="35"/>
      <c r="C30" s="81" t="s">
        <v>89</v>
      </c>
      <c r="D30" s="35"/>
      <c r="E30" s="35"/>
      <c r="F30" s="35"/>
      <c r="G30" s="139">
        <f t="shared" ref="G30:G35" si="2">E30*F30</f>
        <v>0</v>
      </c>
      <c r="H30" s="222">
        <v>147</v>
      </c>
      <c r="I30" s="35" t="s">
        <v>2</v>
      </c>
      <c r="J30" s="35" t="s">
        <v>2</v>
      </c>
      <c r="K30" s="222">
        <f>G30*H30</f>
        <v>0</v>
      </c>
      <c r="L30" s="184"/>
      <c r="M30" s="222">
        <f>K30*L30</f>
        <v>0</v>
      </c>
    </row>
    <row r="31" spans="1:14" ht="40.5">
      <c r="A31" s="184"/>
      <c r="B31" s="232" t="s">
        <v>155</v>
      </c>
      <c r="C31" s="81" t="s">
        <v>102</v>
      </c>
      <c r="D31" s="35">
        <v>10200</v>
      </c>
      <c r="E31" s="34">
        <v>10046.700000000001</v>
      </c>
      <c r="F31" s="34">
        <v>1.9900000000000001E-2</v>
      </c>
      <c r="G31" s="139">
        <f t="shared" si="2"/>
        <v>199.92933000000002</v>
      </c>
      <c r="H31" s="222">
        <v>147</v>
      </c>
      <c r="I31" s="222" t="s">
        <v>2</v>
      </c>
      <c r="J31" s="35" t="s">
        <v>2</v>
      </c>
      <c r="K31" s="222">
        <f>G31*H31</f>
        <v>29389.611510000002</v>
      </c>
      <c r="L31" s="184">
        <v>0.13900000000000001</v>
      </c>
      <c r="M31" s="222">
        <f>K31*L31</f>
        <v>4085.1559998900007</v>
      </c>
    </row>
    <row r="32" spans="1:14" ht="18" customHeight="1">
      <c r="A32" s="184">
        <v>2</v>
      </c>
      <c r="B32" s="35"/>
      <c r="C32" s="81" t="s">
        <v>89</v>
      </c>
      <c r="D32" s="35"/>
      <c r="E32" s="35"/>
      <c r="F32" s="35"/>
      <c r="G32" s="139">
        <f t="shared" si="2"/>
        <v>0</v>
      </c>
      <c r="H32" s="35" t="s">
        <v>2</v>
      </c>
      <c r="I32" s="222">
        <v>139</v>
      </c>
      <c r="J32" s="35" t="s">
        <v>2</v>
      </c>
      <c r="K32" s="222">
        <f>G32*I32</f>
        <v>0</v>
      </c>
      <c r="L32" s="184"/>
      <c r="M32" s="222">
        <f>K32*L32</f>
        <v>0</v>
      </c>
    </row>
    <row r="33" spans="1:15" ht="40.5">
      <c r="A33" s="184"/>
      <c r="B33" s="35"/>
      <c r="C33" s="81" t="s">
        <v>102</v>
      </c>
      <c r="D33" s="35"/>
      <c r="E33" s="35"/>
      <c r="F33" s="35"/>
      <c r="G33" s="139">
        <f t="shared" si="2"/>
        <v>0</v>
      </c>
      <c r="H33" s="35" t="s">
        <v>2</v>
      </c>
      <c r="I33" s="222">
        <v>139</v>
      </c>
      <c r="J33" s="35" t="s">
        <v>2</v>
      </c>
      <c r="K33" s="222">
        <f>G33*I33</f>
        <v>0</v>
      </c>
      <c r="L33" s="184"/>
      <c r="M33" s="222">
        <f>K33*L33</f>
        <v>0</v>
      </c>
    </row>
    <row r="34" spans="1:15" s="180" customFormat="1" ht="18" customHeight="1">
      <c r="A34" s="184">
        <v>3</v>
      </c>
      <c r="B34" s="35"/>
      <c r="C34" s="81" t="s">
        <v>89</v>
      </c>
      <c r="D34" s="35"/>
      <c r="E34" s="35"/>
      <c r="F34" s="35"/>
      <c r="G34" s="139">
        <f t="shared" si="2"/>
        <v>0</v>
      </c>
      <c r="H34" s="35" t="s">
        <v>2</v>
      </c>
      <c r="I34" s="35" t="s">
        <v>2</v>
      </c>
      <c r="J34" s="139">
        <v>110</v>
      </c>
      <c r="K34" s="222">
        <f>G34*J34</f>
        <v>0</v>
      </c>
      <c r="L34" s="184"/>
      <c r="M34" s="222">
        <f>K34*L34</f>
        <v>0</v>
      </c>
    </row>
    <row r="35" spans="1:15" ht="40.5">
      <c r="A35" s="184"/>
      <c r="B35" s="183"/>
      <c r="C35" s="81" t="s">
        <v>102</v>
      </c>
      <c r="D35" s="35"/>
      <c r="E35" s="35"/>
      <c r="F35" s="35"/>
      <c r="G35" s="139">
        <f t="shared" si="2"/>
        <v>0</v>
      </c>
      <c r="H35" s="222" t="s">
        <v>2</v>
      </c>
      <c r="I35" s="222" t="s">
        <v>2</v>
      </c>
      <c r="J35" s="222">
        <v>110</v>
      </c>
      <c r="K35" s="222">
        <f>G35*J35</f>
        <v>0</v>
      </c>
      <c r="L35" s="184"/>
      <c r="M35" s="222"/>
      <c r="N35" s="135"/>
      <c r="O35" s="135"/>
    </row>
    <row r="36" spans="1:15" ht="22.5" customHeight="1">
      <c r="A36" s="223"/>
      <c r="B36" s="220" t="s">
        <v>38</v>
      </c>
      <c r="C36" s="189" t="s">
        <v>2</v>
      </c>
      <c r="D36" s="189" t="s">
        <v>2</v>
      </c>
      <c r="E36" s="189" t="s">
        <v>2</v>
      </c>
      <c r="F36" s="189" t="s">
        <v>2</v>
      </c>
      <c r="G36" s="189" t="s">
        <v>2</v>
      </c>
      <c r="H36" s="189" t="s">
        <v>2</v>
      </c>
      <c r="I36" s="189" t="s">
        <v>2</v>
      </c>
      <c r="J36" s="189" t="s">
        <v>2</v>
      </c>
      <c r="K36" s="189" t="s">
        <v>2</v>
      </c>
      <c r="L36" s="189" t="s">
        <v>2</v>
      </c>
      <c r="M36" s="224">
        <f>SUM(M30:M35)</f>
        <v>4085.1559998900007</v>
      </c>
      <c r="N36" s="146"/>
      <c r="O36" s="233"/>
    </row>
    <row r="37" spans="1:15">
      <c r="A37" s="225"/>
      <c r="B37" s="226"/>
      <c r="C37" s="227"/>
      <c r="D37" s="227"/>
      <c r="E37" s="227"/>
      <c r="F37" s="227"/>
      <c r="G37" s="227"/>
      <c r="H37" s="227"/>
      <c r="I37" s="227"/>
      <c r="J37" s="227"/>
      <c r="K37" s="227"/>
      <c r="L37" s="219"/>
    </row>
    <row r="38" spans="1:15" ht="14.25">
      <c r="A38" s="59"/>
      <c r="B38" s="209" t="s">
        <v>103</v>
      </c>
      <c r="C38" s="65"/>
      <c r="D38" s="66" t="s">
        <v>27</v>
      </c>
      <c r="E38" s="66"/>
      <c r="F38" s="65"/>
      <c r="G38" s="65"/>
      <c r="H38" s="65"/>
      <c r="I38" s="65"/>
      <c r="J38" s="65"/>
      <c r="K38" s="118"/>
      <c r="L38" s="118"/>
      <c r="M38" s="118"/>
    </row>
    <row r="39" spans="1:15" ht="27">
      <c r="A39" s="59"/>
      <c r="B39" s="204" t="s">
        <v>104</v>
      </c>
      <c r="C39" s="65"/>
      <c r="D39" s="66"/>
      <c r="E39" s="66"/>
      <c r="F39" s="65"/>
      <c r="G39" s="65"/>
      <c r="H39" s="65"/>
      <c r="I39" s="65"/>
      <c r="J39" s="65"/>
      <c r="K39" s="118"/>
      <c r="L39" s="118"/>
      <c r="M39" s="118"/>
    </row>
    <row r="40" spans="1:15">
      <c r="A40" s="59"/>
      <c r="B40" s="204" t="s">
        <v>105</v>
      </c>
      <c r="C40" s="65"/>
      <c r="D40" s="66"/>
      <c r="E40" s="66"/>
      <c r="F40" s="65"/>
      <c r="G40" s="65"/>
      <c r="H40" s="65"/>
      <c r="I40" s="65"/>
      <c r="J40" s="65"/>
      <c r="K40" s="118" t="s">
        <v>27</v>
      </c>
      <c r="L40" s="118"/>
      <c r="M40" s="118"/>
    </row>
    <row r="41" spans="1:15" ht="14.25">
      <c r="B41" s="228"/>
      <c r="C41" s="194"/>
      <c r="D41" s="195"/>
      <c r="E41" s="195"/>
      <c r="F41" s="194"/>
      <c r="G41" s="194"/>
      <c r="H41" s="194"/>
      <c r="I41" s="194"/>
      <c r="J41" s="194"/>
      <c r="K41" s="196"/>
      <c r="L41" s="196"/>
      <c r="M41" s="196"/>
    </row>
    <row r="42" spans="1:15">
      <c r="B42" s="193"/>
      <c r="C42" s="194"/>
      <c r="D42" s="195"/>
      <c r="E42" s="195"/>
      <c r="F42" s="194"/>
      <c r="G42" s="194"/>
      <c r="H42" s="194"/>
      <c r="I42" s="194"/>
      <c r="J42" s="194"/>
      <c r="K42" s="196"/>
      <c r="L42" s="196"/>
      <c r="M42" s="196"/>
    </row>
    <row r="43" spans="1:15">
      <c r="B43" s="193"/>
      <c r="C43" s="194"/>
      <c r="D43" s="195"/>
      <c r="E43" s="195"/>
      <c r="F43" s="194"/>
      <c r="G43" s="194"/>
      <c r="H43" s="194"/>
      <c r="I43" s="194"/>
      <c r="J43" s="194"/>
      <c r="K43" s="196"/>
      <c r="L43" s="196"/>
      <c r="M43" s="196"/>
    </row>
  </sheetData>
  <mergeCells count="10">
    <mergeCell ref="A26:M26"/>
    <mergeCell ref="K24:M24"/>
    <mergeCell ref="H2:J2"/>
    <mergeCell ref="H23:I23"/>
    <mergeCell ref="H24:I24"/>
    <mergeCell ref="B25:C25"/>
    <mergeCell ref="H22:I22"/>
    <mergeCell ref="D25:I25"/>
    <mergeCell ref="A6:I6"/>
    <mergeCell ref="C3:G3"/>
  </mergeCells>
  <pageMargins left="0.41" right="0.15748031496063" top="0.59055118110236204" bottom="0.59055118110236204" header="0.511811023622047" footer="0.511811023622047"/>
  <pageSetup paperSize="9" scale="90" orientation="landscape" r:id="rId1"/>
  <headerFooter alignWithMargins="0"/>
  <rowBreaks count="1" manualBreakCount="1">
    <brk id="2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45"/>
  <sheetViews>
    <sheetView topLeftCell="A18" zoomScaleNormal="100" workbookViewId="0">
      <selection activeCell="A36" sqref="A36:XFD39"/>
    </sheetView>
  </sheetViews>
  <sheetFormatPr defaultColWidth="9.140625" defaultRowHeight="13.5"/>
  <cols>
    <col min="1" max="1" width="4.28515625" style="192" customWidth="1"/>
    <col min="2" max="2" width="30.7109375" style="197" customWidth="1"/>
    <col min="3" max="3" width="8.28515625" style="197" customWidth="1"/>
    <col min="4" max="5" width="10" style="197" customWidth="1"/>
    <col min="6" max="6" width="9.140625" style="198"/>
    <col min="7" max="7" width="8" style="197" customWidth="1"/>
    <col min="8" max="8" width="11.85546875" style="198" customWidth="1"/>
    <col min="9" max="9" width="14.140625" style="192" customWidth="1"/>
    <col min="10" max="13" width="9.140625" style="141"/>
    <col min="14" max="14" width="7.85546875" style="141" customWidth="1"/>
    <col min="15" max="15" width="8.7109375" style="141" customWidth="1"/>
    <col min="16" max="16384" width="9.140625" style="141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60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0" customHeight="1" thickBot="1">
      <c r="B3" s="62" t="s">
        <v>108</v>
      </c>
      <c r="C3" s="560" t="s">
        <v>160</v>
      </c>
      <c r="D3" s="560"/>
      <c r="E3" s="560"/>
      <c r="F3" s="560"/>
      <c r="G3" s="560"/>
      <c r="H3" s="560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129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80" customFormat="1" ht="63.75">
      <c r="A8" s="138"/>
      <c r="B8" s="17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80" customFormat="1" ht="12.75">
      <c r="A9" s="138">
        <v>1</v>
      </c>
      <c r="B9" s="181">
        <v>2</v>
      </c>
      <c r="C9" s="181">
        <v>3</v>
      </c>
      <c r="D9" s="181">
        <v>4</v>
      </c>
      <c r="E9" s="181">
        <v>5</v>
      </c>
      <c r="F9" s="181">
        <v>6</v>
      </c>
      <c r="G9" s="181">
        <v>7</v>
      </c>
      <c r="H9" s="181">
        <v>8</v>
      </c>
      <c r="I9" s="138">
        <v>9</v>
      </c>
    </row>
    <row r="10" spans="1:14" ht="54">
      <c r="A10" s="138">
        <v>1</v>
      </c>
      <c r="B10" s="77" t="s">
        <v>72</v>
      </c>
      <c r="C10" s="35" t="s">
        <v>2</v>
      </c>
      <c r="D10" s="35" t="s">
        <v>2</v>
      </c>
      <c r="E10" s="35" t="s">
        <v>2</v>
      </c>
      <c r="F10" s="182">
        <v>1372.5</v>
      </c>
      <c r="G10" s="35">
        <v>29.32</v>
      </c>
      <c r="H10" s="140">
        <f>F10*G10</f>
        <v>40241.699999999997</v>
      </c>
      <c r="I10" s="140">
        <f>H10*0.04498</f>
        <v>1810.0716659999998</v>
      </c>
    </row>
    <row r="11" spans="1:14" ht="67.5">
      <c r="A11" s="138">
        <v>2</v>
      </c>
      <c r="B11" s="77" t="s">
        <v>73</v>
      </c>
      <c r="C11" s="35" t="s">
        <v>2</v>
      </c>
      <c r="D11" s="35" t="s">
        <v>2</v>
      </c>
      <c r="E11" s="35" t="s">
        <v>2</v>
      </c>
      <c r="F11" s="182">
        <v>943.02</v>
      </c>
      <c r="G11" s="35">
        <v>21.4</v>
      </c>
      <c r="H11" s="140">
        <f>F11*G11</f>
        <v>20180.627999999997</v>
      </c>
      <c r="I11" s="140">
        <f t="shared" ref="I11:I21" si="0">H11*0.04498</f>
        <v>907.7246474399999</v>
      </c>
    </row>
    <row r="12" spans="1:14" ht="50.25" customHeight="1">
      <c r="A12" s="138">
        <v>3</v>
      </c>
      <c r="B12" s="77" t="s">
        <v>74</v>
      </c>
      <c r="C12" s="183">
        <v>50</v>
      </c>
      <c r="D12" s="35" t="s">
        <v>2</v>
      </c>
      <c r="E12" s="35" t="s">
        <v>2</v>
      </c>
      <c r="F12" s="35" t="s">
        <v>2</v>
      </c>
      <c r="G12" s="35">
        <v>1100</v>
      </c>
      <c r="H12" s="139">
        <f>C12*G12</f>
        <v>55000</v>
      </c>
      <c r="I12" s="140">
        <f t="shared" si="0"/>
        <v>2473.9</v>
      </c>
    </row>
    <row r="13" spans="1:14" ht="40.5">
      <c r="A13" s="138">
        <v>4</v>
      </c>
      <c r="B13" s="77" t="s">
        <v>75</v>
      </c>
      <c r="C13" s="184" t="s">
        <v>2</v>
      </c>
      <c r="D13" s="139">
        <f>SUM(D15:D21)</f>
        <v>10</v>
      </c>
      <c r="E13" s="139">
        <f>SUM(E15:E21)</f>
        <v>23562</v>
      </c>
      <c r="F13" s="35" t="s">
        <v>2</v>
      </c>
      <c r="G13" s="35" t="s">
        <v>2</v>
      </c>
      <c r="H13" s="139">
        <f>SUM(H15:H21)</f>
        <v>41991.600000000006</v>
      </c>
      <c r="I13" s="140">
        <f t="shared" si="0"/>
        <v>1888.7821680000002</v>
      </c>
    </row>
    <row r="14" spans="1:14" ht="21" customHeight="1">
      <c r="A14" s="138"/>
      <c r="B14" s="77" t="s">
        <v>80</v>
      </c>
      <c r="C14" s="35"/>
      <c r="D14" s="35"/>
      <c r="E14" s="35"/>
      <c r="F14" s="35"/>
      <c r="G14" s="35"/>
      <c r="H14" s="139"/>
      <c r="I14" s="140">
        <f t="shared" si="0"/>
        <v>0</v>
      </c>
    </row>
    <row r="15" spans="1:14" ht="21" customHeight="1">
      <c r="A15" s="138">
        <v>4.0999999999999996</v>
      </c>
      <c r="B15" s="77" t="s">
        <v>161</v>
      </c>
      <c r="C15" s="81" t="s">
        <v>2</v>
      </c>
      <c r="D15" s="81">
        <v>4.5999999999999996</v>
      </c>
      <c r="E15" s="81">
        <v>3650</v>
      </c>
      <c r="F15" s="35" t="s">
        <v>2</v>
      </c>
      <c r="G15" s="35" t="s">
        <v>2</v>
      </c>
      <c r="H15" s="139">
        <f t="shared" ref="H15:H21" si="1">D15*E15</f>
        <v>16790</v>
      </c>
      <c r="I15" s="140">
        <f t="shared" si="0"/>
        <v>755.21420000000001</v>
      </c>
    </row>
    <row r="16" spans="1:14" ht="21" customHeight="1">
      <c r="A16" s="138">
        <v>4.2</v>
      </c>
      <c r="B16" s="77" t="s">
        <v>143</v>
      </c>
      <c r="C16" s="81" t="s">
        <v>2</v>
      </c>
      <c r="D16" s="81">
        <v>2.5</v>
      </c>
      <c r="E16" s="81">
        <v>3700</v>
      </c>
      <c r="F16" s="35"/>
      <c r="G16" s="35"/>
      <c r="H16" s="139">
        <f t="shared" si="1"/>
        <v>9250</v>
      </c>
      <c r="I16" s="140">
        <f t="shared" si="0"/>
        <v>416.065</v>
      </c>
    </row>
    <row r="17" spans="1:14" ht="21" customHeight="1">
      <c r="A17" s="138">
        <v>4.3</v>
      </c>
      <c r="B17" s="77" t="s">
        <v>150</v>
      </c>
      <c r="C17" s="81" t="s">
        <v>2</v>
      </c>
      <c r="D17" s="81">
        <v>0.5</v>
      </c>
      <c r="E17" s="81">
        <v>2880</v>
      </c>
      <c r="F17" s="35" t="s">
        <v>2</v>
      </c>
      <c r="G17" s="35" t="s">
        <v>2</v>
      </c>
      <c r="H17" s="139">
        <f t="shared" si="1"/>
        <v>1440</v>
      </c>
      <c r="I17" s="140">
        <f t="shared" si="0"/>
        <v>64.771199999999993</v>
      </c>
    </row>
    <row r="18" spans="1:14" ht="18" customHeight="1">
      <c r="A18" s="138">
        <v>4.4000000000000004</v>
      </c>
      <c r="B18" s="77" t="s">
        <v>146</v>
      </c>
      <c r="C18" s="81" t="s">
        <v>2</v>
      </c>
      <c r="D18" s="81">
        <v>1.5</v>
      </c>
      <c r="E18" s="81">
        <v>8760</v>
      </c>
      <c r="F18" s="35" t="s">
        <v>2</v>
      </c>
      <c r="G18" s="35" t="s">
        <v>2</v>
      </c>
      <c r="H18" s="139">
        <f t="shared" si="1"/>
        <v>13140</v>
      </c>
      <c r="I18" s="140">
        <f t="shared" si="0"/>
        <v>591.03719999999998</v>
      </c>
    </row>
    <row r="19" spans="1:14" ht="18" customHeight="1">
      <c r="A19" s="138">
        <v>4.5</v>
      </c>
      <c r="B19" s="77" t="s">
        <v>148</v>
      </c>
      <c r="C19" s="81" t="s">
        <v>2</v>
      </c>
      <c r="D19" s="81">
        <v>0.3</v>
      </c>
      <c r="E19" s="81">
        <v>508</v>
      </c>
      <c r="F19" s="35" t="s">
        <v>2</v>
      </c>
      <c r="G19" s="35" t="s">
        <v>2</v>
      </c>
      <c r="H19" s="139">
        <f t="shared" si="1"/>
        <v>152.4</v>
      </c>
      <c r="I19" s="140">
        <f t="shared" si="0"/>
        <v>6.8549519999999999</v>
      </c>
    </row>
    <row r="20" spans="1:14" ht="18" customHeight="1">
      <c r="A20" s="138">
        <v>4.5999999999999996</v>
      </c>
      <c r="B20" s="77" t="s">
        <v>123</v>
      </c>
      <c r="C20" s="81" t="s">
        <v>2</v>
      </c>
      <c r="D20" s="81">
        <v>0.4</v>
      </c>
      <c r="E20" s="81">
        <v>2032</v>
      </c>
      <c r="F20" s="35" t="s">
        <v>2</v>
      </c>
      <c r="G20" s="35" t="s">
        <v>2</v>
      </c>
      <c r="H20" s="139">
        <f t="shared" si="1"/>
        <v>812.80000000000007</v>
      </c>
      <c r="I20" s="140">
        <f t="shared" si="0"/>
        <v>36.559744000000002</v>
      </c>
    </row>
    <row r="21" spans="1:14" ht="18" customHeight="1">
      <c r="A21" s="138">
        <v>4.7</v>
      </c>
      <c r="B21" s="77" t="s">
        <v>124</v>
      </c>
      <c r="C21" s="81" t="s">
        <v>2</v>
      </c>
      <c r="D21" s="81">
        <v>0.2</v>
      </c>
      <c r="E21" s="81">
        <v>2032</v>
      </c>
      <c r="F21" s="35" t="s">
        <v>2</v>
      </c>
      <c r="G21" s="35" t="s">
        <v>2</v>
      </c>
      <c r="H21" s="139">
        <f t="shared" si="1"/>
        <v>406.40000000000003</v>
      </c>
      <c r="I21" s="140">
        <f t="shared" si="0"/>
        <v>18.279872000000001</v>
      </c>
      <c r="J21" s="234"/>
      <c r="K21" s="234"/>
    </row>
    <row r="22" spans="1:14" ht="27" customHeight="1">
      <c r="A22" s="187"/>
      <c r="B22" s="188" t="s">
        <v>38</v>
      </c>
      <c r="C22" s="188"/>
      <c r="D22" s="189" t="s">
        <v>2</v>
      </c>
      <c r="E22" s="189" t="s">
        <v>2</v>
      </c>
      <c r="F22" s="189" t="s">
        <v>2</v>
      </c>
      <c r="G22" s="189" t="s">
        <v>2</v>
      </c>
      <c r="H22" s="190">
        <f>SUM(H10:H13)</f>
        <v>157413.92800000001</v>
      </c>
      <c r="I22" s="190">
        <f>SUM(I10:I13)*0.65</f>
        <v>4602.3110129359993</v>
      </c>
      <c r="J22" s="235"/>
      <c r="K22" s="235"/>
    </row>
    <row r="23" spans="1:14">
      <c r="H23" s="236"/>
    </row>
    <row r="24" spans="1:14" s="61" customFormat="1">
      <c r="A24" s="56"/>
      <c r="B24" s="57"/>
      <c r="C24" s="57"/>
      <c r="D24" s="58"/>
      <c r="E24" s="58"/>
      <c r="F24" s="57"/>
      <c r="G24" s="57"/>
      <c r="H24" s="549"/>
      <c r="I24" s="549"/>
      <c r="J24" s="59"/>
      <c r="K24" s="59"/>
      <c r="L24" s="60" t="s">
        <v>81</v>
      </c>
      <c r="M24" s="57"/>
      <c r="N24" s="59"/>
    </row>
    <row r="25" spans="1:14" s="61" customFormat="1" ht="12.75" customHeight="1">
      <c r="A25" s="56"/>
      <c r="B25" s="57"/>
      <c r="C25" s="57"/>
      <c r="D25" s="58"/>
      <c r="E25" s="58"/>
      <c r="F25" s="57"/>
      <c r="G25" s="57"/>
      <c r="H25" s="549"/>
      <c r="I25" s="549"/>
      <c r="J25" s="59"/>
      <c r="K25" s="549" t="s">
        <v>79</v>
      </c>
      <c r="L25" s="549"/>
      <c r="M25" s="549"/>
      <c r="N25" s="59"/>
    </row>
    <row r="26" spans="1:14" s="61" customFormat="1" ht="29.25" customHeight="1" thickBot="1">
      <c r="B26" s="62" t="s">
        <v>108</v>
      </c>
      <c r="C26" s="560" t="s">
        <v>160</v>
      </c>
      <c r="D26" s="560"/>
      <c r="E26" s="560"/>
      <c r="F26" s="560"/>
      <c r="G26" s="560"/>
      <c r="H26" s="560"/>
      <c r="I26" s="237"/>
      <c r="J26" s="237"/>
      <c r="K26" s="237"/>
    </row>
    <row r="27" spans="1:14" s="61" customFormat="1" ht="23.25" customHeight="1">
      <c r="A27" s="59"/>
      <c r="B27" s="65" t="s">
        <v>36</v>
      </c>
      <c r="C27" s="65"/>
      <c r="D27" s="65"/>
      <c r="E27" s="65"/>
      <c r="F27" s="65"/>
      <c r="G27" s="65"/>
      <c r="H27" s="118"/>
      <c r="I27" s="118"/>
      <c r="J27" s="118"/>
    </row>
    <row r="28" spans="1:14" s="61" customFormat="1" ht="15" customHeight="1">
      <c r="A28" s="553" t="s">
        <v>128</v>
      </c>
      <c r="B28" s="553"/>
      <c r="C28" s="553"/>
      <c r="D28" s="553"/>
      <c r="E28" s="553"/>
      <c r="F28" s="553"/>
      <c r="G28" s="553"/>
      <c r="H28" s="553"/>
      <c r="I28" s="553"/>
      <c r="J28" s="553"/>
      <c r="K28" s="553"/>
      <c r="L28" s="553"/>
      <c r="M28" s="553"/>
    </row>
    <row r="29" spans="1:14" s="61" customFormat="1">
      <c r="A29" s="59"/>
      <c r="B29" s="65"/>
      <c r="C29" s="65"/>
      <c r="D29" s="65"/>
      <c r="E29" s="65"/>
      <c r="F29" s="65"/>
      <c r="G29" s="65"/>
      <c r="H29" s="65"/>
      <c r="I29" s="65"/>
      <c r="J29" s="65"/>
      <c r="K29" s="59"/>
      <c r="L29" s="59"/>
    </row>
    <row r="30" spans="1:14" s="180" customFormat="1" ht="114.75">
      <c r="A30" s="98" t="s">
        <v>82</v>
      </c>
      <c r="B30" s="72" t="s">
        <v>83</v>
      </c>
      <c r="C30" s="72" t="s">
        <v>92</v>
      </c>
      <c r="D30" s="72" t="s">
        <v>93</v>
      </c>
      <c r="E30" s="72" t="s">
        <v>86</v>
      </c>
      <c r="F30" s="72" t="s">
        <v>94</v>
      </c>
      <c r="G30" s="73" t="s">
        <v>95</v>
      </c>
      <c r="H30" s="72" t="s">
        <v>96</v>
      </c>
      <c r="I30" s="72" t="s">
        <v>97</v>
      </c>
      <c r="J30" s="72" t="s">
        <v>98</v>
      </c>
      <c r="K30" s="73" t="s">
        <v>99</v>
      </c>
      <c r="L30" s="73" t="s">
        <v>100</v>
      </c>
      <c r="M30" s="74" t="s">
        <v>101</v>
      </c>
    </row>
    <row r="31" spans="1:14" s="180" customFormat="1" ht="18" customHeight="1">
      <c r="A31" s="138">
        <v>1</v>
      </c>
      <c r="B31" s="181">
        <v>2</v>
      </c>
      <c r="C31" s="181"/>
      <c r="D31" s="181">
        <v>4</v>
      </c>
      <c r="E31" s="181">
        <v>5</v>
      </c>
      <c r="F31" s="181">
        <v>6</v>
      </c>
      <c r="G31" s="181">
        <v>7</v>
      </c>
      <c r="H31" s="181">
        <v>8</v>
      </c>
      <c r="I31" s="181">
        <v>9</v>
      </c>
      <c r="J31" s="181">
        <v>10</v>
      </c>
      <c r="K31" s="138">
        <v>11</v>
      </c>
      <c r="L31" s="138">
        <v>12</v>
      </c>
      <c r="M31" s="138">
        <v>13</v>
      </c>
    </row>
    <row r="32" spans="1:14" s="180" customFormat="1" ht="13.5" customHeight="1">
      <c r="A32" s="184">
        <v>1</v>
      </c>
      <c r="B32" s="182"/>
      <c r="C32" s="81" t="s">
        <v>89</v>
      </c>
      <c r="D32" s="35"/>
      <c r="E32" s="35"/>
      <c r="F32" s="35"/>
      <c r="G32" s="139">
        <f t="shared" ref="G32:G37" si="2">E32*F32</f>
        <v>0</v>
      </c>
      <c r="H32" s="222">
        <v>147</v>
      </c>
      <c r="I32" s="35" t="s">
        <v>2</v>
      </c>
      <c r="J32" s="35" t="s">
        <v>2</v>
      </c>
      <c r="K32" s="222">
        <f>G32*H32</f>
        <v>0</v>
      </c>
      <c r="L32" s="184"/>
      <c r="M32" s="222">
        <f t="shared" ref="M32:M37" si="3">K32*L32</f>
        <v>0</v>
      </c>
    </row>
    <row r="33" spans="1:15" ht="40.5">
      <c r="A33" s="184"/>
      <c r="B33" s="35" t="s">
        <v>152</v>
      </c>
      <c r="C33" s="81" t="s">
        <v>102</v>
      </c>
      <c r="D33" s="35">
        <v>9490.4</v>
      </c>
      <c r="E33" s="35">
        <v>9490.4</v>
      </c>
      <c r="F33" s="35">
        <v>2.1299999999999999E-2</v>
      </c>
      <c r="G33" s="139">
        <f t="shared" si="2"/>
        <v>202.14551999999998</v>
      </c>
      <c r="H33" s="222">
        <v>147</v>
      </c>
      <c r="I33" s="222" t="s">
        <v>2</v>
      </c>
      <c r="J33" s="35" t="s">
        <v>2</v>
      </c>
      <c r="K33" s="222">
        <f>G33*H33</f>
        <v>29715.391439999996</v>
      </c>
      <c r="L33" s="184">
        <v>0.13900000000000001</v>
      </c>
      <c r="M33" s="222">
        <f>+K33*L33</f>
        <v>4130.4394101600001</v>
      </c>
    </row>
    <row r="34" spans="1:15" ht="18" customHeight="1">
      <c r="A34" s="184">
        <v>2</v>
      </c>
      <c r="B34" s="35"/>
      <c r="C34" s="81" t="s">
        <v>89</v>
      </c>
      <c r="D34" s="35"/>
      <c r="E34" s="35"/>
      <c r="F34" s="35"/>
      <c r="G34" s="139">
        <f t="shared" si="2"/>
        <v>0</v>
      </c>
      <c r="H34" s="35" t="s">
        <v>2</v>
      </c>
      <c r="I34" s="222">
        <v>139</v>
      </c>
      <c r="J34" s="35" t="s">
        <v>2</v>
      </c>
      <c r="K34" s="222">
        <f>G34*I34</f>
        <v>0</v>
      </c>
      <c r="L34" s="184"/>
      <c r="M34" s="222">
        <f t="shared" si="3"/>
        <v>0</v>
      </c>
    </row>
    <row r="35" spans="1:15" ht="40.5">
      <c r="A35" s="184"/>
      <c r="B35" s="35"/>
      <c r="C35" s="81" t="s">
        <v>102</v>
      </c>
      <c r="D35" s="35"/>
      <c r="E35" s="35"/>
      <c r="F35" s="35"/>
      <c r="G35" s="139">
        <f t="shared" si="2"/>
        <v>0</v>
      </c>
      <c r="H35" s="35" t="s">
        <v>2</v>
      </c>
      <c r="I35" s="222">
        <v>139</v>
      </c>
      <c r="J35" s="35" t="s">
        <v>2</v>
      </c>
      <c r="K35" s="222">
        <f>G35*I35</f>
        <v>0</v>
      </c>
      <c r="L35" s="184"/>
      <c r="M35" s="222">
        <f t="shared" si="3"/>
        <v>0</v>
      </c>
    </row>
    <row r="36" spans="1:15" s="180" customFormat="1" ht="18" customHeight="1">
      <c r="A36" s="184">
        <v>3</v>
      </c>
      <c r="B36" s="35"/>
      <c r="C36" s="81" t="s">
        <v>89</v>
      </c>
      <c r="D36" s="35"/>
      <c r="E36" s="35"/>
      <c r="F36" s="35"/>
      <c r="G36" s="139">
        <f t="shared" si="2"/>
        <v>0</v>
      </c>
      <c r="H36" s="35" t="s">
        <v>2</v>
      </c>
      <c r="I36" s="35" t="s">
        <v>2</v>
      </c>
      <c r="J36" s="139">
        <v>110</v>
      </c>
      <c r="K36" s="222">
        <f>G36*J36</f>
        <v>0</v>
      </c>
      <c r="L36" s="184"/>
      <c r="M36" s="222">
        <f t="shared" si="3"/>
        <v>0</v>
      </c>
    </row>
    <row r="37" spans="1:15" ht="40.5">
      <c r="A37" s="184"/>
      <c r="B37" s="183"/>
      <c r="C37" s="81" t="s">
        <v>102</v>
      </c>
      <c r="D37" s="35"/>
      <c r="E37" s="35"/>
      <c r="F37" s="35"/>
      <c r="G37" s="139">
        <f t="shared" si="2"/>
        <v>0</v>
      </c>
      <c r="H37" s="222" t="s">
        <v>2</v>
      </c>
      <c r="I37" s="222" t="s">
        <v>2</v>
      </c>
      <c r="J37" s="222">
        <v>110</v>
      </c>
      <c r="K37" s="222">
        <f>G37*J37</f>
        <v>0</v>
      </c>
      <c r="L37" s="184"/>
      <c r="M37" s="222">
        <f t="shared" si="3"/>
        <v>0</v>
      </c>
      <c r="N37" s="234"/>
      <c r="O37" s="234"/>
    </row>
    <row r="38" spans="1:15" ht="22.5" customHeight="1">
      <c r="A38" s="223"/>
      <c r="B38" s="220" t="s">
        <v>38</v>
      </c>
      <c r="C38" s="189" t="s">
        <v>2</v>
      </c>
      <c r="D38" s="189" t="s">
        <v>2</v>
      </c>
      <c r="E38" s="189" t="s">
        <v>2</v>
      </c>
      <c r="F38" s="189" t="s">
        <v>2</v>
      </c>
      <c r="G38" s="189" t="s">
        <v>2</v>
      </c>
      <c r="H38" s="189" t="s">
        <v>2</v>
      </c>
      <c r="I38" s="189" t="s">
        <v>2</v>
      </c>
      <c r="J38" s="189" t="s">
        <v>2</v>
      </c>
      <c r="K38" s="189" t="s">
        <v>2</v>
      </c>
      <c r="L38" s="189" t="s">
        <v>2</v>
      </c>
      <c r="M38" s="224">
        <f>SUM(M32:M37)</f>
        <v>4130.4394101600001</v>
      </c>
      <c r="N38" s="235"/>
      <c r="O38" s="238"/>
    </row>
    <row r="39" spans="1:15">
      <c r="A39" s="225"/>
      <c r="B39" s="226"/>
      <c r="C39" s="227"/>
      <c r="D39" s="227"/>
      <c r="E39" s="227"/>
      <c r="F39" s="227"/>
      <c r="G39" s="227"/>
      <c r="H39" s="227"/>
      <c r="I39" s="227"/>
      <c r="J39" s="227"/>
      <c r="K39" s="227"/>
      <c r="L39" s="236"/>
    </row>
    <row r="40" spans="1:15" ht="14.25">
      <c r="A40" s="59"/>
      <c r="B40" s="209" t="s">
        <v>103</v>
      </c>
      <c r="C40" s="65"/>
      <c r="D40" s="66" t="s">
        <v>27</v>
      </c>
      <c r="E40" s="66"/>
      <c r="F40" s="65"/>
      <c r="G40" s="65"/>
      <c r="H40" s="65"/>
      <c r="I40" s="65"/>
      <c r="J40" s="65"/>
      <c r="K40" s="118"/>
      <c r="L40" s="118"/>
      <c r="M40" s="118"/>
    </row>
    <row r="41" spans="1:15" ht="27">
      <c r="A41" s="59"/>
      <c r="B41" s="204" t="s">
        <v>104</v>
      </c>
      <c r="C41" s="65"/>
      <c r="D41" s="66"/>
      <c r="E41" s="66"/>
      <c r="F41" s="65"/>
      <c r="G41" s="65"/>
      <c r="H41" s="65"/>
      <c r="I41" s="65"/>
      <c r="J41" s="65"/>
      <c r="K41" s="118"/>
      <c r="L41" s="118"/>
      <c r="M41" s="118"/>
    </row>
    <row r="42" spans="1:15">
      <c r="A42" s="59"/>
      <c r="B42" s="204" t="s">
        <v>105</v>
      </c>
      <c r="C42" s="65"/>
      <c r="D42" s="66"/>
      <c r="E42" s="66"/>
      <c r="F42" s="65"/>
      <c r="G42" s="65"/>
      <c r="H42" s="65"/>
      <c r="I42" s="65"/>
      <c r="J42" s="65"/>
      <c r="K42" s="118" t="s">
        <v>27</v>
      </c>
      <c r="L42" s="118"/>
      <c r="M42" s="118"/>
    </row>
    <row r="43" spans="1:15" ht="14.25">
      <c r="B43" s="228"/>
      <c r="C43" s="194"/>
      <c r="D43" s="195"/>
      <c r="E43" s="195"/>
      <c r="F43" s="194"/>
      <c r="G43" s="194"/>
      <c r="H43" s="194"/>
      <c r="I43" s="194"/>
      <c r="J43" s="194"/>
      <c r="K43" s="196"/>
      <c r="L43" s="196"/>
      <c r="M43" s="196"/>
    </row>
    <row r="44" spans="1:15">
      <c r="B44" s="193"/>
      <c r="C44" s="194"/>
      <c r="D44" s="195"/>
      <c r="E44" s="195"/>
      <c r="F44" s="194"/>
      <c r="G44" s="194"/>
      <c r="H44" s="194"/>
      <c r="I44" s="194"/>
      <c r="J44" s="194"/>
      <c r="K44" s="196"/>
      <c r="L44" s="196"/>
      <c r="M44" s="196"/>
    </row>
    <row r="45" spans="1:15">
      <c r="B45" s="193"/>
      <c r="C45" s="194"/>
      <c r="D45" s="195"/>
      <c r="E45" s="195"/>
      <c r="F45" s="194"/>
      <c r="G45" s="194"/>
      <c r="H45" s="194"/>
      <c r="I45" s="194"/>
      <c r="J45" s="194"/>
      <c r="K45" s="196"/>
      <c r="L45" s="196"/>
      <c r="M45" s="196"/>
    </row>
  </sheetData>
  <mergeCells count="8">
    <mergeCell ref="A28:M28"/>
    <mergeCell ref="H2:J2"/>
    <mergeCell ref="H24:I24"/>
    <mergeCell ref="H25:I25"/>
    <mergeCell ref="K25:M25"/>
    <mergeCell ref="C3:H3"/>
    <mergeCell ref="A6:I6"/>
    <mergeCell ref="C26:H26"/>
  </mergeCells>
  <pageMargins left="0.51" right="0.39370078740157499" top="0.59055118110236204" bottom="0.59055118110236204" header="0.511811023622047" footer="0.511811023622047"/>
  <pageSetup paperSize="9" scale="88" orientation="landscape" r:id="rId1"/>
  <headerFooter alignWithMargins="0"/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N63"/>
  <sheetViews>
    <sheetView topLeftCell="A13" zoomScaleNormal="100" workbookViewId="0">
      <selection activeCell="I19" activeCellId="1" sqref="A7 I19"/>
    </sheetView>
  </sheetViews>
  <sheetFormatPr defaultColWidth="9.140625" defaultRowHeight="13.5"/>
  <cols>
    <col min="1" max="1" width="3.140625" style="192" customWidth="1"/>
    <col min="2" max="2" width="29.85546875" style="197" customWidth="1"/>
    <col min="3" max="3" width="11" style="197" customWidth="1"/>
    <col min="4" max="5" width="10" style="197" customWidth="1"/>
    <col min="6" max="6" width="9.5703125" style="198" customWidth="1"/>
    <col min="7" max="7" width="10" style="197" customWidth="1"/>
    <col min="8" max="8" width="12" style="198" bestFit="1" customWidth="1"/>
    <col min="9" max="9" width="10" style="192" customWidth="1"/>
    <col min="10" max="13" width="9.140625" style="141"/>
    <col min="14" max="14" width="9.7109375" style="141" customWidth="1"/>
    <col min="15" max="16384" width="9.140625" style="141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0" customHeight="1" thickBot="1">
      <c r="B3" s="62" t="s">
        <v>108</v>
      </c>
      <c r="C3" s="559" t="s">
        <v>223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80" customFormat="1" ht="76.5">
      <c r="A8" s="138"/>
      <c r="B8" s="17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80" customFormat="1" ht="12.75">
      <c r="A9" s="138">
        <v>1</v>
      </c>
      <c r="B9" s="181">
        <v>2</v>
      </c>
      <c r="C9" s="181">
        <v>3</v>
      </c>
      <c r="D9" s="181">
        <v>4</v>
      </c>
      <c r="E9" s="181">
        <v>5</v>
      </c>
      <c r="F9" s="181">
        <v>6</v>
      </c>
      <c r="G9" s="181">
        <v>7</v>
      </c>
      <c r="H9" s="181">
        <v>8</v>
      </c>
      <c r="I9" s="138">
        <v>9</v>
      </c>
    </row>
    <row r="10" spans="1:14" ht="67.5">
      <c r="A10" s="138">
        <v>1</v>
      </c>
      <c r="B10" s="77" t="s">
        <v>72</v>
      </c>
      <c r="C10" s="35" t="s">
        <v>2</v>
      </c>
      <c r="D10" s="35" t="s">
        <v>2</v>
      </c>
      <c r="E10" s="35" t="s">
        <v>2</v>
      </c>
      <c r="F10" s="182">
        <v>3180.3</v>
      </c>
      <c r="G10" s="35">
        <v>29.32</v>
      </c>
      <c r="H10" s="140">
        <f>F10*G10</f>
        <v>93246.396000000008</v>
      </c>
      <c r="I10" s="140">
        <f>H10*0.05348</f>
        <v>4986.8172580800001</v>
      </c>
    </row>
    <row r="11" spans="1:14" ht="67.5">
      <c r="A11" s="138">
        <v>2</v>
      </c>
      <c r="B11" s="77" t="s">
        <v>73</v>
      </c>
      <c r="C11" s="35" t="s">
        <v>2</v>
      </c>
      <c r="D11" s="35" t="s">
        <v>2</v>
      </c>
      <c r="E11" s="35" t="s">
        <v>2</v>
      </c>
      <c r="F11" s="182"/>
      <c r="G11" s="35">
        <v>21.4</v>
      </c>
      <c r="H11" s="140">
        <f>F11*G11</f>
        <v>0</v>
      </c>
      <c r="I11" s="140">
        <f t="shared" ref="I11:I18" si="0">H11*0.05348</f>
        <v>0</v>
      </c>
    </row>
    <row r="12" spans="1:14" ht="73.5" customHeight="1">
      <c r="A12" s="138">
        <v>3</v>
      </c>
      <c r="B12" s="77" t="s">
        <v>74</v>
      </c>
      <c r="C12" s="239">
        <v>61</v>
      </c>
      <c r="D12" s="35" t="s">
        <v>2</v>
      </c>
      <c r="E12" s="35" t="s">
        <v>2</v>
      </c>
      <c r="F12" s="35" t="s">
        <v>2</v>
      </c>
      <c r="G12" s="35">
        <v>1100</v>
      </c>
      <c r="H12" s="139">
        <f>C12*G12</f>
        <v>67100</v>
      </c>
      <c r="I12" s="140">
        <f t="shared" si="0"/>
        <v>3588.5079999999998</v>
      </c>
    </row>
    <row r="13" spans="1:14" ht="54">
      <c r="A13" s="138">
        <v>4</v>
      </c>
      <c r="B13" s="77" t="s">
        <v>75</v>
      </c>
      <c r="C13" s="184" t="s">
        <v>2</v>
      </c>
      <c r="D13" s="139">
        <f>SUM(D15:D18)</f>
        <v>0</v>
      </c>
      <c r="E13" s="139">
        <f>SUM(E15:E18)</f>
        <v>0</v>
      </c>
      <c r="F13" s="35" t="s">
        <v>2</v>
      </c>
      <c r="G13" s="35" t="s">
        <v>2</v>
      </c>
      <c r="H13" s="139">
        <f>SUM(H15:H18)</f>
        <v>0</v>
      </c>
      <c r="I13" s="140">
        <f t="shared" si="0"/>
        <v>0</v>
      </c>
    </row>
    <row r="14" spans="1:14" ht="21" customHeight="1">
      <c r="A14" s="138"/>
      <c r="B14" s="77" t="s">
        <v>80</v>
      </c>
      <c r="C14" s="35"/>
      <c r="D14" s="35"/>
      <c r="E14" s="35"/>
      <c r="F14" s="35"/>
      <c r="G14" s="35"/>
      <c r="H14" s="139"/>
      <c r="I14" s="140">
        <f t="shared" si="0"/>
        <v>0</v>
      </c>
    </row>
    <row r="15" spans="1:14" ht="21" customHeight="1">
      <c r="A15" s="138">
        <v>4.0999999999999996</v>
      </c>
      <c r="B15" s="185"/>
      <c r="C15" s="184" t="s">
        <v>2</v>
      </c>
      <c r="D15" s="186"/>
      <c r="E15" s="186"/>
      <c r="F15" s="35" t="s">
        <v>2</v>
      </c>
      <c r="G15" s="35" t="s">
        <v>2</v>
      </c>
      <c r="H15" s="139">
        <f>D15*E15</f>
        <v>0</v>
      </c>
      <c r="I15" s="140">
        <f t="shared" si="0"/>
        <v>0</v>
      </c>
    </row>
    <row r="16" spans="1:14" ht="21" customHeight="1">
      <c r="A16" s="138">
        <v>4.2</v>
      </c>
      <c r="B16" s="185"/>
      <c r="C16" s="184" t="s">
        <v>2</v>
      </c>
      <c r="D16" s="186"/>
      <c r="E16" s="186"/>
      <c r="F16" s="35" t="s">
        <v>2</v>
      </c>
      <c r="G16" s="35" t="s">
        <v>2</v>
      </c>
      <c r="H16" s="139">
        <f>D16*E16</f>
        <v>0</v>
      </c>
      <c r="I16" s="140">
        <f t="shared" si="0"/>
        <v>0</v>
      </c>
    </row>
    <row r="17" spans="1:14" ht="18" customHeight="1">
      <c r="A17" s="138">
        <v>4.3</v>
      </c>
      <c r="B17" s="185"/>
      <c r="C17" s="184" t="s">
        <v>2</v>
      </c>
      <c r="D17" s="186"/>
      <c r="E17" s="186"/>
      <c r="F17" s="35" t="s">
        <v>2</v>
      </c>
      <c r="G17" s="35" t="s">
        <v>2</v>
      </c>
      <c r="H17" s="139">
        <f>D17*E17</f>
        <v>0</v>
      </c>
      <c r="I17" s="140">
        <f t="shared" si="0"/>
        <v>0</v>
      </c>
    </row>
    <row r="18" spans="1:14" ht="18" customHeight="1">
      <c r="A18" s="138">
        <v>4.4000000000000004</v>
      </c>
      <c r="B18" s="185"/>
      <c r="C18" s="184" t="s">
        <v>2</v>
      </c>
      <c r="D18" s="186"/>
      <c r="E18" s="186"/>
      <c r="F18" s="35" t="s">
        <v>2</v>
      </c>
      <c r="G18" s="35" t="s">
        <v>2</v>
      </c>
      <c r="H18" s="139">
        <f>D18*E18</f>
        <v>0</v>
      </c>
      <c r="I18" s="140">
        <f t="shared" si="0"/>
        <v>0</v>
      </c>
    </row>
    <row r="19" spans="1:14" ht="27" customHeight="1">
      <c r="A19" s="187"/>
      <c r="B19" s="188" t="s">
        <v>38</v>
      </c>
      <c r="C19" s="188"/>
      <c r="D19" s="189" t="s">
        <v>2</v>
      </c>
      <c r="E19" s="189" t="s">
        <v>2</v>
      </c>
      <c r="F19" s="189" t="s">
        <v>2</v>
      </c>
      <c r="G19" s="189" t="s">
        <v>2</v>
      </c>
      <c r="H19" s="190">
        <f>SUM(H10:H13)</f>
        <v>160346.39600000001</v>
      </c>
      <c r="I19" s="190">
        <f>SUM(I10:I13)*0.65</f>
        <v>5573.9614177519998</v>
      </c>
    </row>
    <row r="20" spans="1:14">
      <c r="H20" s="240"/>
    </row>
    <row r="21" spans="1:14" s="61" customFormat="1">
      <c r="A21" s="56"/>
      <c r="B21" s="57"/>
      <c r="C21" s="57"/>
      <c r="D21" s="58"/>
      <c r="E21" s="58"/>
      <c r="F21" s="549"/>
      <c r="G21" s="549"/>
      <c r="H21" s="59"/>
      <c r="I21" s="385" t="s">
        <v>78</v>
      </c>
      <c r="J21" s="57"/>
      <c r="K21" s="59"/>
      <c r="L21" s="59"/>
      <c r="M21" s="59"/>
      <c r="N21" s="59"/>
    </row>
    <row r="22" spans="1:14" s="61" customFormat="1">
      <c r="A22" s="56"/>
      <c r="B22" s="57"/>
      <c r="C22" s="57"/>
      <c r="D22" s="58"/>
      <c r="E22" s="58"/>
      <c r="F22" s="549"/>
      <c r="G22" s="549"/>
      <c r="H22" s="549" t="s">
        <v>79</v>
      </c>
      <c r="I22" s="549"/>
      <c r="J22" s="549"/>
      <c r="K22" s="59"/>
      <c r="L22" s="59"/>
      <c r="M22" s="59"/>
      <c r="N22" s="59"/>
    </row>
    <row r="23" spans="1:14" s="61" customFormat="1" ht="50.25" customHeight="1" thickBot="1">
      <c r="B23" s="556" t="s">
        <v>108</v>
      </c>
      <c r="C23" s="556"/>
      <c r="D23" s="559" t="s">
        <v>223</v>
      </c>
      <c r="E23" s="559"/>
      <c r="F23" s="559"/>
      <c r="G23" s="559"/>
    </row>
    <row r="24" spans="1:14" s="61" customFormat="1" ht="14.25">
      <c r="A24" s="59"/>
      <c r="B24" s="58"/>
      <c r="C24" s="67"/>
      <c r="D24" s="57"/>
      <c r="E24" s="57"/>
      <c r="F24" s="65"/>
      <c r="G24" s="118"/>
      <c r="H24" s="68"/>
    </row>
    <row r="25" spans="1:14" s="61" customFormat="1" ht="29.25" customHeight="1">
      <c r="A25" s="553" t="s">
        <v>273</v>
      </c>
      <c r="B25" s="553"/>
      <c r="C25" s="553"/>
      <c r="D25" s="553"/>
      <c r="E25" s="553"/>
      <c r="F25" s="553"/>
      <c r="G25" s="553"/>
      <c r="H25" s="553"/>
    </row>
    <row r="26" spans="1:14" s="61" customFormat="1">
      <c r="A26" s="59"/>
      <c r="B26" s="58"/>
      <c r="C26" s="67"/>
      <c r="D26" s="58"/>
      <c r="E26" s="58"/>
      <c r="F26" s="67"/>
      <c r="G26" s="59"/>
      <c r="H26" s="59"/>
    </row>
    <row r="27" spans="1:14" s="244" customFormat="1" ht="89.25">
      <c r="A27" s="241" t="s">
        <v>82</v>
      </c>
      <c r="B27" s="242" t="s">
        <v>83</v>
      </c>
      <c r="C27" s="242" t="s">
        <v>84</v>
      </c>
      <c r="D27" s="242" t="s">
        <v>85</v>
      </c>
      <c r="E27" s="242" t="s">
        <v>86</v>
      </c>
      <c r="F27" s="242" t="s">
        <v>87</v>
      </c>
      <c r="G27" s="242" t="s">
        <v>70</v>
      </c>
      <c r="H27" s="243" t="s">
        <v>163</v>
      </c>
    </row>
    <row r="28" spans="1:14" s="244" customFormat="1" ht="18" customHeight="1">
      <c r="A28" s="245">
        <v>1</v>
      </c>
      <c r="B28" s="242">
        <v>2</v>
      </c>
      <c r="C28" s="242">
        <v>3</v>
      </c>
      <c r="D28" s="242">
        <v>4</v>
      </c>
      <c r="E28" s="242">
        <v>5</v>
      </c>
      <c r="F28" s="242">
        <v>6</v>
      </c>
      <c r="G28" s="245">
        <v>7</v>
      </c>
      <c r="H28" s="245">
        <v>8</v>
      </c>
    </row>
    <row r="29" spans="1:14" s="244" customFormat="1" ht="24.75" customHeight="1">
      <c r="A29" s="246">
        <v>1</v>
      </c>
      <c r="B29" s="247"/>
      <c r="C29" s="242" t="s">
        <v>89</v>
      </c>
      <c r="D29" s="35"/>
      <c r="E29" s="248"/>
      <c r="F29" s="249"/>
      <c r="G29" s="250">
        <f>E29*F29</f>
        <v>0</v>
      </c>
      <c r="H29" s="250">
        <f>G29*0.05348</f>
        <v>0</v>
      </c>
    </row>
    <row r="30" spans="1:14" s="244" customFormat="1" ht="30.75" customHeight="1">
      <c r="A30" s="245"/>
      <c r="B30" s="251"/>
      <c r="C30" s="242" t="s">
        <v>90</v>
      </c>
      <c r="D30" s="242"/>
      <c r="E30" s="242"/>
      <c r="F30" s="242"/>
      <c r="G30" s="250">
        <f>E30*F30</f>
        <v>0</v>
      </c>
      <c r="H30" s="250">
        <f t="shared" ref="H30:H32" si="1">G30*0.05348</f>
        <v>0</v>
      </c>
    </row>
    <row r="31" spans="1:14" s="253" customFormat="1" ht="21.75" customHeight="1">
      <c r="A31" s="252">
        <v>2</v>
      </c>
      <c r="B31" s="247"/>
      <c r="C31" s="242" t="s">
        <v>89</v>
      </c>
      <c r="D31" s="248"/>
      <c r="E31" s="248"/>
      <c r="F31" s="249"/>
      <c r="G31" s="250">
        <f>E31*F31</f>
        <v>0</v>
      </c>
      <c r="H31" s="250">
        <f t="shared" si="1"/>
        <v>0</v>
      </c>
    </row>
    <row r="32" spans="1:14" s="253" customFormat="1" ht="28.5" customHeight="1">
      <c r="A32" s="254"/>
      <c r="B32" s="255"/>
      <c r="C32" s="242" t="s">
        <v>90</v>
      </c>
      <c r="D32" s="248"/>
      <c r="E32" s="248"/>
      <c r="F32" s="249"/>
      <c r="G32" s="250">
        <f>E32*F32</f>
        <v>0</v>
      </c>
      <c r="H32" s="250">
        <f t="shared" si="1"/>
        <v>0</v>
      </c>
    </row>
    <row r="33" spans="1:14" s="253" customFormat="1" ht="33.75" customHeight="1">
      <c r="A33" s="252"/>
      <c r="B33" s="256" t="s">
        <v>38</v>
      </c>
      <c r="C33" s="257" t="s">
        <v>2</v>
      </c>
      <c r="D33" s="257" t="s">
        <v>2</v>
      </c>
      <c r="E33" s="257" t="s">
        <v>2</v>
      </c>
      <c r="F33" s="257" t="s">
        <v>2</v>
      </c>
      <c r="G33" s="258">
        <f>SUM(G29:G32)</f>
        <v>0</v>
      </c>
      <c r="H33" s="258">
        <f>SUM(H29:H32)</f>
        <v>0</v>
      </c>
    </row>
    <row r="34" spans="1:14" s="253" customFormat="1">
      <c r="A34" s="259"/>
      <c r="B34" s="260"/>
      <c r="C34" s="261"/>
      <c r="D34" s="260"/>
      <c r="E34" s="260"/>
      <c r="F34" s="261"/>
      <c r="G34" s="259"/>
      <c r="H34" s="259"/>
    </row>
    <row r="35" spans="1:14" s="253" customFormat="1" ht="17.25" customHeight="1">
      <c r="A35" s="262"/>
      <c r="B35" s="562" t="s">
        <v>91</v>
      </c>
      <c r="C35" s="562"/>
      <c r="D35" s="562"/>
      <c r="E35" s="562"/>
      <c r="F35" s="562"/>
      <c r="G35" s="562"/>
      <c r="H35" s="263">
        <f>I19+H33</f>
        <v>5573.9614177519998</v>
      </c>
      <c r="I35" s="264"/>
      <c r="J35" s="265"/>
      <c r="K35" s="265"/>
    </row>
    <row r="36" spans="1:14" s="253" customFormat="1" ht="14.25">
      <c r="A36" s="266"/>
      <c r="B36" s="267"/>
      <c r="C36" s="268"/>
      <c r="D36" s="269"/>
      <c r="E36" s="269"/>
      <c r="F36" s="268"/>
      <c r="G36" s="265"/>
      <c r="H36" s="265"/>
      <c r="I36" s="265"/>
      <c r="J36" s="265"/>
      <c r="K36" s="265"/>
    </row>
    <row r="37" spans="1:14" s="253" customFormat="1" ht="14.25">
      <c r="A37" s="266"/>
      <c r="B37" s="267"/>
      <c r="C37" s="268"/>
      <c r="D37" s="269"/>
      <c r="E37" s="269"/>
      <c r="F37" s="268"/>
      <c r="G37" s="265"/>
      <c r="H37" s="265"/>
      <c r="I37" s="265"/>
      <c r="J37" s="265"/>
      <c r="K37" s="265"/>
    </row>
    <row r="38" spans="1:14" s="61" customFormat="1">
      <c r="A38" s="56"/>
      <c r="B38" s="57"/>
      <c r="C38" s="57"/>
      <c r="D38" s="58"/>
      <c r="E38" s="58"/>
      <c r="F38" s="57"/>
      <c r="G38" s="57"/>
      <c r="H38" s="549"/>
      <c r="I38" s="549"/>
      <c r="J38" s="59"/>
      <c r="K38" s="59"/>
      <c r="L38" s="385" t="s">
        <v>81</v>
      </c>
      <c r="M38" s="57"/>
      <c r="N38" s="59"/>
    </row>
    <row r="39" spans="1:14" s="61" customFormat="1" ht="12.75" customHeight="1">
      <c r="A39" s="56"/>
      <c r="B39" s="57"/>
      <c r="C39" s="57"/>
      <c r="D39" s="58"/>
      <c r="E39" s="58"/>
      <c r="F39" s="501"/>
      <c r="G39" s="501"/>
      <c r="H39" s="549"/>
      <c r="I39" s="549"/>
      <c r="J39" s="59"/>
      <c r="K39" s="549" t="s">
        <v>79</v>
      </c>
      <c r="L39" s="549"/>
      <c r="M39" s="549"/>
      <c r="N39" s="59"/>
    </row>
    <row r="40" spans="1:14" s="61" customFormat="1" ht="47.25" customHeight="1" thickBot="1">
      <c r="B40" s="556" t="s">
        <v>108</v>
      </c>
      <c r="C40" s="556"/>
      <c r="D40" s="559" t="s">
        <v>223</v>
      </c>
      <c r="E40" s="559"/>
      <c r="F40" s="559"/>
      <c r="G40" s="559"/>
    </row>
    <row r="41" spans="1:14" s="61" customFormat="1" ht="23.25" customHeight="1">
      <c r="A41" s="553" t="s">
        <v>36</v>
      </c>
      <c r="B41" s="553"/>
      <c r="C41" s="553"/>
      <c r="D41" s="553"/>
      <c r="E41" s="553"/>
      <c r="F41" s="553"/>
      <c r="G41" s="553"/>
      <c r="H41" s="553"/>
      <c r="I41" s="553"/>
      <c r="J41" s="553"/>
      <c r="K41" s="553"/>
      <c r="L41" s="553"/>
      <c r="M41" s="553"/>
    </row>
    <row r="42" spans="1:14" s="61" customFormat="1" ht="15" customHeight="1">
      <c r="A42" s="553" t="s">
        <v>273</v>
      </c>
      <c r="B42" s="553"/>
      <c r="C42" s="553"/>
      <c r="D42" s="553"/>
      <c r="E42" s="553"/>
      <c r="F42" s="553"/>
      <c r="G42" s="553"/>
      <c r="H42" s="553"/>
      <c r="I42" s="553"/>
      <c r="J42" s="553"/>
      <c r="K42" s="553"/>
      <c r="L42" s="553"/>
      <c r="M42" s="553"/>
    </row>
    <row r="43" spans="1:14" s="61" customFormat="1">
      <c r="A43" s="59"/>
      <c r="B43" s="65"/>
      <c r="C43" s="65"/>
      <c r="D43" s="65"/>
      <c r="E43" s="65"/>
      <c r="F43" s="65"/>
      <c r="G43" s="65"/>
      <c r="H43" s="65"/>
      <c r="I43" s="65"/>
      <c r="J43" s="65"/>
      <c r="K43" s="59"/>
      <c r="L43" s="59"/>
    </row>
    <row r="44" spans="1:14" s="180" customFormat="1" ht="114.75">
      <c r="A44" s="98" t="s">
        <v>82</v>
      </c>
      <c r="B44" s="72" t="s">
        <v>83</v>
      </c>
      <c r="C44" s="72" t="s">
        <v>92</v>
      </c>
      <c r="D44" s="72" t="s">
        <v>93</v>
      </c>
      <c r="E44" s="72" t="s">
        <v>86</v>
      </c>
      <c r="F44" s="72" t="s">
        <v>94</v>
      </c>
      <c r="G44" s="73" t="s">
        <v>95</v>
      </c>
      <c r="H44" s="72" t="s">
        <v>96</v>
      </c>
      <c r="I44" s="72" t="s">
        <v>97</v>
      </c>
      <c r="J44" s="72" t="s">
        <v>98</v>
      </c>
      <c r="K44" s="73" t="s">
        <v>99</v>
      </c>
      <c r="L44" s="73" t="s">
        <v>100</v>
      </c>
      <c r="M44" s="74" t="s">
        <v>101</v>
      </c>
    </row>
    <row r="45" spans="1:14" s="180" customFormat="1" ht="18" customHeight="1">
      <c r="A45" s="138">
        <v>1</v>
      </c>
      <c r="B45" s="181">
        <v>2</v>
      </c>
      <c r="C45" s="181"/>
      <c r="D45" s="181">
        <v>4</v>
      </c>
      <c r="E45" s="181">
        <v>5</v>
      </c>
      <c r="F45" s="181">
        <v>6</v>
      </c>
      <c r="G45" s="181">
        <v>7</v>
      </c>
      <c r="H45" s="181">
        <v>8</v>
      </c>
      <c r="I45" s="181">
        <v>9</v>
      </c>
      <c r="J45" s="181">
        <v>10</v>
      </c>
      <c r="K45" s="138">
        <v>11</v>
      </c>
      <c r="L45" s="138">
        <v>12</v>
      </c>
      <c r="M45" s="138">
        <v>13</v>
      </c>
    </row>
    <row r="46" spans="1:14" s="180" customFormat="1" ht="13.5" customHeight="1">
      <c r="A46" s="184">
        <v>1</v>
      </c>
      <c r="B46" s="35" t="s">
        <v>164</v>
      </c>
      <c r="C46" s="81" t="s">
        <v>89</v>
      </c>
      <c r="D46" s="35">
        <v>6480</v>
      </c>
      <c r="E46" s="35">
        <v>4989</v>
      </c>
      <c r="F46" s="35">
        <v>2.35E-2</v>
      </c>
      <c r="G46" s="139">
        <f t="shared" ref="G46:G55" si="2">E46*F46</f>
        <v>117.2415</v>
      </c>
      <c r="H46" s="222">
        <v>147</v>
      </c>
      <c r="I46" s="35" t="s">
        <v>2</v>
      </c>
      <c r="J46" s="35" t="s">
        <v>2</v>
      </c>
      <c r="K46" s="222">
        <f t="shared" ref="K46:K51" si="3">G46*H46</f>
        <v>17234.500500000002</v>
      </c>
      <c r="L46" s="184">
        <v>0.14369999999999999</v>
      </c>
      <c r="M46" s="222">
        <f t="shared" ref="M46:M55" si="4">K46*L46</f>
        <v>2476.5977218500002</v>
      </c>
    </row>
    <row r="47" spans="1:14" ht="27">
      <c r="A47" s="184"/>
      <c r="B47" s="35"/>
      <c r="C47" s="81" t="s">
        <v>102</v>
      </c>
      <c r="D47" s="35"/>
      <c r="E47" s="35"/>
      <c r="F47" s="35"/>
      <c r="G47" s="139">
        <f t="shared" si="2"/>
        <v>0</v>
      </c>
      <c r="H47" s="222">
        <v>147</v>
      </c>
      <c r="I47" s="222" t="s">
        <v>2</v>
      </c>
      <c r="J47" s="35" t="s">
        <v>2</v>
      </c>
      <c r="K47" s="222">
        <f t="shared" si="3"/>
        <v>0</v>
      </c>
      <c r="L47" s="184">
        <v>0.14369999999999999</v>
      </c>
      <c r="M47" s="222">
        <f t="shared" si="4"/>
        <v>0</v>
      </c>
    </row>
    <row r="48" spans="1:14" s="180" customFormat="1" ht="13.5" customHeight="1">
      <c r="A48" s="184">
        <v>2</v>
      </c>
      <c r="B48" s="35" t="s">
        <v>165</v>
      </c>
      <c r="C48" s="81" t="s">
        <v>89</v>
      </c>
      <c r="D48" s="35">
        <v>2760</v>
      </c>
      <c r="E48" s="35">
        <v>2760</v>
      </c>
      <c r="F48" s="35">
        <v>4.8300000000000003E-2</v>
      </c>
      <c r="G48" s="139">
        <f t="shared" ref="G48:G49" si="5">E48*F48</f>
        <v>133.30800000000002</v>
      </c>
      <c r="H48" s="222">
        <v>147</v>
      </c>
      <c r="I48" s="35" t="s">
        <v>2</v>
      </c>
      <c r="J48" s="35" t="s">
        <v>2</v>
      </c>
      <c r="K48" s="222">
        <f t="shared" si="3"/>
        <v>19596.276000000002</v>
      </c>
      <c r="L48" s="184">
        <v>0.14369999999999999</v>
      </c>
      <c r="M48" s="222">
        <f t="shared" ref="M48:M49" si="6">K48*L48</f>
        <v>2815.9848612000001</v>
      </c>
    </row>
    <row r="49" spans="1:14" ht="27">
      <c r="A49" s="184"/>
      <c r="B49" s="35"/>
      <c r="C49" s="81" t="s">
        <v>102</v>
      </c>
      <c r="D49" s="35"/>
      <c r="E49" s="35"/>
      <c r="F49" s="35"/>
      <c r="G49" s="139">
        <f t="shared" si="5"/>
        <v>0</v>
      </c>
      <c r="H49" s="222">
        <v>147</v>
      </c>
      <c r="I49" s="222" t="s">
        <v>2</v>
      </c>
      <c r="J49" s="35" t="s">
        <v>2</v>
      </c>
      <c r="K49" s="222">
        <f t="shared" si="3"/>
        <v>0</v>
      </c>
      <c r="L49" s="184">
        <v>0.14369999999999999</v>
      </c>
      <c r="M49" s="222">
        <f t="shared" si="6"/>
        <v>0</v>
      </c>
    </row>
    <row r="50" spans="1:14" s="180" customFormat="1" ht="13.5" customHeight="1">
      <c r="A50" s="184">
        <v>3</v>
      </c>
      <c r="B50" s="35"/>
      <c r="C50" s="81" t="s">
        <v>89</v>
      </c>
      <c r="D50" s="35"/>
      <c r="E50" s="35"/>
      <c r="F50" s="35">
        <v>3.2399999999999998E-2</v>
      </c>
      <c r="G50" s="139">
        <f t="shared" ref="G50:G51" si="7">E50*F50</f>
        <v>0</v>
      </c>
      <c r="H50" s="222">
        <v>147</v>
      </c>
      <c r="I50" s="35" t="s">
        <v>2</v>
      </c>
      <c r="J50" s="35" t="s">
        <v>2</v>
      </c>
      <c r="K50" s="222">
        <f t="shared" si="3"/>
        <v>0</v>
      </c>
      <c r="L50" s="184">
        <v>0.14369999999999999</v>
      </c>
      <c r="M50" s="222">
        <f t="shared" ref="M50:M51" si="8">K50*L50</f>
        <v>0</v>
      </c>
    </row>
    <row r="51" spans="1:14" ht="27">
      <c r="A51" s="184"/>
      <c r="B51" s="35"/>
      <c r="C51" s="81" t="s">
        <v>102</v>
      </c>
      <c r="D51" s="35"/>
      <c r="E51" s="35"/>
      <c r="F51" s="35"/>
      <c r="G51" s="139">
        <f t="shared" si="7"/>
        <v>0</v>
      </c>
      <c r="H51" s="222">
        <v>147</v>
      </c>
      <c r="I51" s="222" t="s">
        <v>2</v>
      </c>
      <c r="J51" s="35" t="s">
        <v>2</v>
      </c>
      <c r="K51" s="222">
        <f t="shared" si="3"/>
        <v>0</v>
      </c>
      <c r="L51" s="184">
        <v>0.14369999999999999</v>
      </c>
      <c r="M51" s="222">
        <f t="shared" si="8"/>
        <v>0</v>
      </c>
    </row>
    <row r="52" spans="1:14">
      <c r="A52" s="184">
        <v>2</v>
      </c>
      <c r="B52" s="35"/>
      <c r="C52" s="81" t="s">
        <v>89</v>
      </c>
      <c r="D52" s="35"/>
      <c r="E52" s="35"/>
      <c r="F52" s="35"/>
      <c r="G52" s="139">
        <f>E52*F52</f>
        <v>0</v>
      </c>
      <c r="H52" s="35" t="s">
        <v>2</v>
      </c>
      <c r="I52" s="222">
        <v>139</v>
      </c>
      <c r="J52" s="35" t="s">
        <v>2</v>
      </c>
      <c r="K52" s="222">
        <f>G52*I52</f>
        <v>0</v>
      </c>
      <c r="L52" s="184">
        <v>0.14369999999999999</v>
      </c>
      <c r="M52" s="222">
        <f>K52*L52</f>
        <v>0</v>
      </c>
    </row>
    <row r="53" spans="1:14" ht="27">
      <c r="A53" s="184"/>
      <c r="B53" s="35"/>
      <c r="C53" s="81" t="s">
        <v>102</v>
      </c>
      <c r="D53" s="35"/>
      <c r="E53" s="35"/>
      <c r="F53" s="35"/>
      <c r="G53" s="139">
        <f t="shared" si="2"/>
        <v>0</v>
      </c>
      <c r="H53" s="35" t="s">
        <v>2</v>
      </c>
      <c r="I53" s="222">
        <v>139</v>
      </c>
      <c r="J53" s="35" t="s">
        <v>2</v>
      </c>
      <c r="K53" s="222">
        <f>G53*I53</f>
        <v>0</v>
      </c>
      <c r="L53" s="184">
        <v>0.14369999999999999</v>
      </c>
      <c r="M53" s="222">
        <f t="shared" si="4"/>
        <v>0</v>
      </c>
    </row>
    <row r="54" spans="1:14" s="180" customFormat="1">
      <c r="A54" s="184">
        <v>3</v>
      </c>
      <c r="B54" s="35"/>
      <c r="C54" s="81" t="s">
        <v>89</v>
      </c>
      <c r="D54" s="35"/>
      <c r="E54" s="35"/>
      <c r="F54" s="35"/>
      <c r="G54" s="139">
        <f t="shared" si="2"/>
        <v>0</v>
      </c>
      <c r="H54" s="35" t="s">
        <v>2</v>
      </c>
      <c r="I54" s="35" t="s">
        <v>2</v>
      </c>
      <c r="J54" s="139">
        <v>110</v>
      </c>
      <c r="K54" s="222">
        <f>G54*J54</f>
        <v>0</v>
      </c>
      <c r="L54" s="184">
        <v>0.14369999999999999</v>
      </c>
      <c r="M54" s="222">
        <f t="shared" si="4"/>
        <v>0</v>
      </c>
    </row>
    <row r="55" spans="1:14" ht="27">
      <c r="A55" s="184"/>
      <c r="B55" s="183"/>
      <c r="C55" s="81" t="s">
        <v>102</v>
      </c>
      <c r="D55" s="35"/>
      <c r="E55" s="35"/>
      <c r="F55" s="35"/>
      <c r="G55" s="139">
        <f t="shared" si="2"/>
        <v>0</v>
      </c>
      <c r="H55" s="222" t="s">
        <v>2</v>
      </c>
      <c r="I55" s="222" t="s">
        <v>2</v>
      </c>
      <c r="J55" s="222">
        <v>110</v>
      </c>
      <c r="K55" s="222">
        <f>G55*J55</f>
        <v>0</v>
      </c>
      <c r="L55" s="184">
        <v>0.14369999999999999</v>
      </c>
      <c r="M55" s="222">
        <f t="shared" si="4"/>
        <v>0</v>
      </c>
      <c r="N55" s="270"/>
    </row>
    <row r="56" spans="1:14" ht="22.5" customHeight="1">
      <c r="A56" s="223"/>
      <c r="B56" s="220" t="s">
        <v>38</v>
      </c>
      <c r="C56" s="189" t="s">
        <v>2</v>
      </c>
      <c r="D56" s="189" t="s">
        <v>2</v>
      </c>
      <c r="E56" s="189" t="s">
        <v>2</v>
      </c>
      <c r="F56" s="189" t="s">
        <v>2</v>
      </c>
      <c r="G56" s="189" t="s">
        <v>2</v>
      </c>
      <c r="H56" s="189" t="s">
        <v>2</v>
      </c>
      <c r="I56" s="189" t="s">
        <v>2</v>
      </c>
      <c r="J56" s="189" t="s">
        <v>2</v>
      </c>
      <c r="K56" s="189" t="s">
        <v>2</v>
      </c>
      <c r="L56" s="189" t="s">
        <v>2</v>
      </c>
      <c r="M56" s="224">
        <f>SUM(M46:M55)</f>
        <v>5292.5825830499998</v>
      </c>
      <c r="N56" s="271"/>
    </row>
    <row r="57" spans="1:14">
      <c r="A57" s="225"/>
      <c r="B57" s="226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72"/>
    </row>
    <row r="58" spans="1:14" ht="14.25">
      <c r="A58" s="59"/>
      <c r="B58" s="209" t="s">
        <v>103</v>
      </c>
      <c r="C58" s="65"/>
      <c r="D58" s="66" t="s">
        <v>27</v>
      </c>
      <c r="E58" s="66"/>
      <c r="F58" s="65"/>
      <c r="G58" s="65"/>
      <c r="H58" s="65"/>
      <c r="I58" s="65"/>
      <c r="J58" s="65"/>
      <c r="K58" s="118"/>
      <c r="L58" s="118"/>
      <c r="M58" s="118"/>
    </row>
    <row r="59" spans="1:14" ht="27">
      <c r="A59" s="59"/>
      <c r="B59" s="204" t="s">
        <v>104</v>
      </c>
      <c r="C59" s="65"/>
      <c r="D59" s="66"/>
      <c r="E59" s="66"/>
      <c r="F59" s="65"/>
      <c r="G59" s="65"/>
      <c r="H59" s="65"/>
      <c r="I59" s="65"/>
      <c r="J59" s="65"/>
      <c r="K59" s="118"/>
      <c r="L59" s="118"/>
      <c r="M59" s="118"/>
    </row>
    <row r="60" spans="1:14">
      <c r="A60" s="59"/>
      <c r="B60" s="204" t="s">
        <v>105</v>
      </c>
      <c r="C60" s="65"/>
      <c r="D60" s="66"/>
      <c r="E60" s="66"/>
      <c r="F60" s="65"/>
      <c r="G60" s="65"/>
      <c r="H60" s="65"/>
      <c r="I60" s="65"/>
      <c r="J60" s="65"/>
      <c r="K60" s="118" t="s">
        <v>27</v>
      </c>
      <c r="L60" s="118"/>
      <c r="M60" s="118"/>
    </row>
    <row r="61" spans="1:14" ht="14.25">
      <c r="B61" s="228"/>
      <c r="C61" s="194"/>
      <c r="D61" s="195"/>
      <c r="E61" s="195"/>
      <c r="F61" s="194"/>
      <c r="G61" s="194"/>
      <c r="H61" s="194"/>
      <c r="I61" s="194"/>
      <c r="J61" s="194"/>
      <c r="K61" s="196"/>
      <c r="L61" s="196"/>
      <c r="M61" s="196"/>
    </row>
    <row r="62" spans="1:14">
      <c r="B62" s="193"/>
      <c r="C62" s="194"/>
      <c r="D62" s="195"/>
      <c r="E62" s="195"/>
      <c r="F62" s="194"/>
      <c r="G62" s="194"/>
      <c r="H62" s="194"/>
      <c r="I62" s="194"/>
      <c r="J62" s="194"/>
      <c r="K62" s="196"/>
      <c r="L62" s="196"/>
      <c r="M62" s="196"/>
    </row>
    <row r="63" spans="1:14">
      <c r="B63" s="193"/>
      <c r="C63" s="194"/>
      <c r="D63" s="195"/>
      <c r="E63" s="195"/>
      <c r="F63" s="194"/>
      <c r="G63" s="194"/>
      <c r="H63" s="194"/>
      <c r="I63" s="194"/>
      <c r="J63" s="194"/>
      <c r="K63" s="196"/>
      <c r="L63" s="196"/>
      <c r="M63" s="196"/>
    </row>
  </sheetData>
  <mergeCells count="17">
    <mergeCell ref="D40:G40"/>
    <mergeCell ref="D23:G23"/>
    <mergeCell ref="A42:M42"/>
    <mergeCell ref="A41:M41"/>
    <mergeCell ref="B35:G35"/>
    <mergeCell ref="H2:J2"/>
    <mergeCell ref="H38:I38"/>
    <mergeCell ref="H39:I39"/>
    <mergeCell ref="K39:M39"/>
    <mergeCell ref="B40:C40"/>
    <mergeCell ref="F21:G21"/>
    <mergeCell ref="F22:G22"/>
    <mergeCell ref="H22:J22"/>
    <mergeCell ref="B23:C23"/>
    <mergeCell ref="A6:I6"/>
    <mergeCell ref="A25:H25"/>
    <mergeCell ref="C3:G3"/>
  </mergeCells>
  <pageMargins left="0.55000000000000004" right="0.39370078740157499" top="0.59055118110236204" bottom="0.59055118110236204" header="0.511811023622047" footer="0.511811023622047"/>
  <pageSetup paperSize="9" scale="87" orientation="landscape" r:id="rId1"/>
  <headerFooter alignWithMargins="0"/>
  <rowBreaks count="2" manualBreakCount="2">
    <brk id="20" max="16383" man="1"/>
    <brk id="37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R62"/>
  <sheetViews>
    <sheetView topLeftCell="A13" zoomScaleNormal="100" workbookViewId="0">
      <selection activeCell="I21" activeCellId="1" sqref="J61 I21"/>
    </sheetView>
  </sheetViews>
  <sheetFormatPr defaultColWidth="9.140625" defaultRowHeight="13.5"/>
  <cols>
    <col min="1" max="1" width="4.28515625" style="147" customWidth="1"/>
    <col min="2" max="2" width="25.140625" style="148" customWidth="1"/>
    <col min="3" max="3" width="11.42578125" style="148" customWidth="1"/>
    <col min="4" max="4" width="11.140625" style="148" customWidth="1"/>
    <col min="5" max="5" width="12.140625" style="148" customWidth="1"/>
    <col min="6" max="6" width="9.140625" style="149"/>
    <col min="7" max="7" width="10.5703125" style="148" customWidth="1"/>
    <col min="8" max="8" width="11.85546875" style="149" customWidth="1"/>
    <col min="9" max="9" width="9.85546875" style="147" customWidth="1"/>
    <col min="10" max="10" width="8.42578125" style="136" customWidth="1"/>
    <col min="11" max="11" width="7.5703125" style="136" customWidth="1"/>
    <col min="12" max="12" width="9.42578125" style="136" customWidth="1"/>
    <col min="13" max="13" width="8" style="136" customWidth="1"/>
    <col min="14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2.25" customHeight="1" thickBot="1">
      <c r="B3" s="62" t="s">
        <v>108</v>
      </c>
      <c r="C3" s="559" t="s">
        <v>224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35" customFormat="1" ht="76.5">
      <c r="A8" s="70"/>
      <c r="B8" s="71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35" customFormat="1" ht="12.75">
      <c r="A9" s="70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0">
        <v>9</v>
      </c>
    </row>
    <row r="10" spans="1:14" ht="81">
      <c r="A10" s="70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31">
        <v>3900</v>
      </c>
      <c r="G10" s="34">
        <v>29.32</v>
      </c>
      <c r="H10" s="78">
        <f>F10*G10</f>
        <v>114348</v>
      </c>
      <c r="I10" s="78">
        <f>H10*0.05348</f>
        <v>6115.33104</v>
      </c>
    </row>
    <row r="11" spans="1:14" ht="94.5">
      <c r="A11" s="70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31"/>
      <c r="G11" s="34">
        <v>21.4</v>
      </c>
      <c r="H11" s="78">
        <f>F11*G11</f>
        <v>0</v>
      </c>
      <c r="I11" s="78">
        <f t="shared" ref="I11:I20" si="0">H11*0.05348</f>
        <v>0</v>
      </c>
    </row>
    <row r="12" spans="1:14" ht="81">
      <c r="A12" s="70">
        <v>3</v>
      </c>
      <c r="B12" s="77" t="s">
        <v>74</v>
      </c>
      <c r="C12" s="79">
        <v>105</v>
      </c>
      <c r="D12" s="34" t="s">
        <v>2</v>
      </c>
      <c r="E12" s="34" t="s">
        <v>2</v>
      </c>
      <c r="F12" s="34" t="s">
        <v>2</v>
      </c>
      <c r="G12" s="34">
        <v>1100</v>
      </c>
      <c r="H12" s="80">
        <f>C12*G12</f>
        <v>115500</v>
      </c>
      <c r="I12" s="78">
        <f t="shared" si="0"/>
        <v>6176.94</v>
      </c>
    </row>
    <row r="13" spans="1:14" ht="67.5">
      <c r="A13" s="70">
        <v>4</v>
      </c>
      <c r="B13" s="77" t="s">
        <v>75</v>
      </c>
      <c r="C13" s="34" t="s">
        <v>2</v>
      </c>
      <c r="D13" s="80">
        <f>SUM(D15:D20)</f>
        <v>22.2</v>
      </c>
      <c r="E13" s="80">
        <f>SUM(E15:E20)</f>
        <v>17008</v>
      </c>
      <c r="F13" s="34" t="s">
        <v>2</v>
      </c>
      <c r="G13" s="34" t="s">
        <v>2</v>
      </c>
      <c r="H13" s="78">
        <f>SUM(H15:H20)</f>
        <v>39631.200000000004</v>
      </c>
      <c r="I13" s="78">
        <f t="shared" si="0"/>
        <v>2119.476576</v>
      </c>
    </row>
    <row r="14" spans="1:14" ht="21" customHeight="1">
      <c r="A14" s="70"/>
      <c r="B14" s="77" t="s">
        <v>80</v>
      </c>
      <c r="C14" s="34"/>
      <c r="D14" s="34"/>
      <c r="E14" s="34"/>
      <c r="F14" s="34"/>
      <c r="G14" s="34"/>
      <c r="H14" s="80"/>
      <c r="I14" s="78">
        <f t="shared" si="0"/>
        <v>0</v>
      </c>
    </row>
    <row r="15" spans="1:14" ht="21" customHeight="1">
      <c r="A15" s="98">
        <v>4.0999999999999996</v>
      </c>
      <c r="B15" s="77" t="s">
        <v>119</v>
      </c>
      <c r="C15" s="81" t="s">
        <v>2</v>
      </c>
      <c r="D15" s="81">
        <v>0.7</v>
      </c>
      <c r="E15" s="81">
        <v>4072</v>
      </c>
      <c r="F15" s="34" t="s">
        <v>2</v>
      </c>
      <c r="G15" s="34" t="s">
        <v>2</v>
      </c>
      <c r="H15" s="80">
        <f t="shared" ref="H15:H20" si="1">D15*E15</f>
        <v>2850.3999999999996</v>
      </c>
      <c r="I15" s="78">
        <f t="shared" si="0"/>
        <v>152.43939199999997</v>
      </c>
    </row>
    <row r="16" spans="1:14" ht="21" customHeight="1">
      <c r="A16" s="98">
        <v>4.2</v>
      </c>
      <c r="B16" s="77" t="s">
        <v>166</v>
      </c>
      <c r="C16" s="81" t="s">
        <v>2</v>
      </c>
      <c r="D16" s="81">
        <v>6</v>
      </c>
      <c r="E16" s="81">
        <v>2940</v>
      </c>
      <c r="F16" s="34" t="s">
        <v>2</v>
      </c>
      <c r="G16" s="34" t="s">
        <v>2</v>
      </c>
      <c r="H16" s="80">
        <f t="shared" si="1"/>
        <v>17640</v>
      </c>
      <c r="I16" s="78">
        <f t="shared" si="0"/>
        <v>943.38720000000001</v>
      </c>
    </row>
    <row r="17" spans="1:18" ht="21" customHeight="1">
      <c r="A17" s="98">
        <v>4.3</v>
      </c>
      <c r="B17" s="77" t="s">
        <v>167</v>
      </c>
      <c r="C17" s="81" t="s">
        <v>2</v>
      </c>
      <c r="D17" s="81">
        <v>14</v>
      </c>
      <c r="E17" s="81">
        <v>1020</v>
      </c>
      <c r="F17" s="34" t="s">
        <v>2</v>
      </c>
      <c r="G17" s="34" t="s">
        <v>2</v>
      </c>
      <c r="H17" s="80">
        <f t="shared" si="1"/>
        <v>14280</v>
      </c>
      <c r="I17" s="78">
        <f t="shared" si="0"/>
        <v>763.69439999999997</v>
      </c>
    </row>
    <row r="18" spans="1:18" ht="18" customHeight="1">
      <c r="A18" s="98">
        <v>4.4000000000000004</v>
      </c>
      <c r="B18" s="77" t="s">
        <v>123</v>
      </c>
      <c r="C18" s="81" t="s">
        <v>2</v>
      </c>
      <c r="D18" s="81">
        <v>0.6</v>
      </c>
      <c r="E18" s="81">
        <v>4064</v>
      </c>
      <c r="F18" s="34" t="s">
        <v>2</v>
      </c>
      <c r="G18" s="34" t="s">
        <v>2</v>
      </c>
      <c r="H18" s="80">
        <f t="shared" si="1"/>
        <v>2438.4</v>
      </c>
      <c r="I18" s="78">
        <f t="shared" si="0"/>
        <v>130.405632</v>
      </c>
    </row>
    <row r="19" spans="1:18" ht="18" customHeight="1">
      <c r="A19" s="98">
        <v>4.5</v>
      </c>
      <c r="B19" s="77" t="s">
        <v>124</v>
      </c>
      <c r="C19" s="81" t="s">
        <v>2</v>
      </c>
      <c r="D19" s="81">
        <v>0.2</v>
      </c>
      <c r="E19" s="81">
        <v>2032</v>
      </c>
      <c r="F19" s="34" t="s">
        <v>2</v>
      </c>
      <c r="G19" s="34" t="s">
        <v>2</v>
      </c>
      <c r="H19" s="80">
        <f t="shared" si="1"/>
        <v>406.40000000000003</v>
      </c>
      <c r="I19" s="78">
        <f t="shared" si="0"/>
        <v>21.734272000000001</v>
      </c>
    </row>
    <row r="20" spans="1:18" ht="18" customHeight="1">
      <c r="A20" s="98">
        <v>4.5999999999999996</v>
      </c>
      <c r="B20" s="77" t="s">
        <v>150</v>
      </c>
      <c r="C20" s="81" t="s">
        <v>2</v>
      </c>
      <c r="D20" s="81">
        <v>0.7</v>
      </c>
      <c r="E20" s="81">
        <v>2880</v>
      </c>
      <c r="F20" s="34" t="s">
        <v>2</v>
      </c>
      <c r="G20" s="34" t="s">
        <v>2</v>
      </c>
      <c r="H20" s="80">
        <f t="shared" si="1"/>
        <v>2015.9999999999998</v>
      </c>
      <c r="I20" s="78">
        <f t="shared" si="0"/>
        <v>107.81567999999999</v>
      </c>
    </row>
    <row r="21" spans="1:18" ht="16.5">
      <c r="A21" s="82"/>
      <c r="B21" s="83" t="s">
        <v>38</v>
      </c>
      <c r="C21" s="83"/>
      <c r="D21" s="84" t="s">
        <v>2</v>
      </c>
      <c r="E21" s="84" t="s">
        <v>2</v>
      </c>
      <c r="F21" s="84" t="s">
        <v>2</v>
      </c>
      <c r="G21" s="84" t="s">
        <v>2</v>
      </c>
      <c r="H21" s="85">
        <f>SUM(H10:H13)</f>
        <v>269479.2</v>
      </c>
      <c r="I21" s="85">
        <f>SUM(I10:I13)*0.65</f>
        <v>9367.6359504000011</v>
      </c>
    </row>
    <row r="22" spans="1:18" ht="7.5" customHeight="1">
      <c r="A22" s="166"/>
      <c r="B22" s="167"/>
      <c r="C22" s="167"/>
      <c r="D22" s="127"/>
      <c r="E22" s="127"/>
      <c r="F22" s="127"/>
      <c r="G22" s="127"/>
      <c r="H22" s="168"/>
      <c r="I22" s="168"/>
    </row>
    <row r="23" spans="1:18" s="61" customFormat="1">
      <c r="A23" s="56"/>
      <c r="B23" s="57"/>
      <c r="C23" s="57"/>
      <c r="D23" s="58"/>
      <c r="E23" s="58"/>
      <c r="F23" s="549"/>
      <c r="G23" s="549"/>
      <c r="H23" s="59"/>
      <c r="I23" s="385" t="s">
        <v>78</v>
      </c>
      <c r="J23" s="57"/>
      <c r="K23" s="59"/>
      <c r="L23" s="59"/>
      <c r="M23" s="59"/>
      <c r="N23" s="59"/>
    </row>
    <row r="24" spans="1:18" s="61" customFormat="1">
      <c r="A24" s="56"/>
      <c r="B24" s="57"/>
      <c r="C24" s="57"/>
      <c r="D24" s="58"/>
      <c r="E24" s="58"/>
      <c r="F24" s="549"/>
      <c r="G24" s="549"/>
      <c r="H24" s="549" t="s">
        <v>79</v>
      </c>
      <c r="I24" s="549"/>
      <c r="J24" s="549"/>
      <c r="K24" s="59"/>
      <c r="L24" s="59"/>
      <c r="M24" s="59"/>
      <c r="N24" s="59"/>
    </row>
    <row r="25" spans="1:18" s="61" customFormat="1" ht="27.75" customHeight="1" thickBot="1">
      <c r="B25" s="62" t="s">
        <v>108</v>
      </c>
      <c r="C25" s="559" t="s">
        <v>224</v>
      </c>
      <c r="D25" s="559"/>
      <c r="E25" s="559"/>
      <c r="F25" s="559"/>
      <c r="G25" s="559"/>
    </row>
    <row r="26" spans="1:18" s="61" customFormat="1" ht="14.25">
      <c r="A26" s="59"/>
      <c r="B26" s="58"/>
      <c r="C26" s="67"/>
      <c r="D26" s="57"/>
      <c r="E26" s="57"/>
      <c r="F26" s="65"/>
      <c r="G26" s="118"/>
      <c r="H26" s="68"/>
    </row>
    <row r="27" spans="1:18" s="61" customFormat="1">
      <c r="A27" s="59"/>
      <c r="B27" s="69" t="s">
        <v>36</v>
      </c>
      <c r="C27" s="65"/>
      <c r="D27" s="65"/>
      <c r="E27" s="65"/>
      <c r="F27" s="65"/>
      <c r="G27" s="118"/>
      <c r="H27" s="59"/>
    </row>
    <row r="28" spans="1:18" s="61" customFormat="1" ht="35.25" customHeight="1">
      <c r="A28" s="553" t="s">
        <v>274</v>
      </c>
      <c r="B28" s="553"/>
      <c r="C28" s="553"/>
      <c r="D28" s="553"/>
      <c r="E28" s="553"/>
      <c r="F28" s="553"/>
      <c r="G28" s="553"/>
      <c r="H28" s="59"/>
    </row>
    <row r="29" spans="1:18" s="61" customFormat="1">
      <c r="A29" s="59"/>
      <c r="B29" s="58"/>
      <c r="C29" s="67"/>
      <c r="D29" s="58"/>
      <c r="E29" s="58"/>
      <c r="F29" s="67"/>
      <c r="G29" s="59"/>
      <c r="H29" s="59"/>
    </row>
    <row r="30" spans="1:18" s="135" customFormat="1" ht="89.25">
      <c r="A30" s="98" t="s">
        <v>82</v>
      </c>
      <c r="B30" s="72" t="s">
        <v>83</v>
      </c>
      <c r="C30" s="72" t="s">
        <v>84</v>
      </c>
      <c r="D30" s="72" t="s">
        <v>85</v>
      </c>
      <c r="E30" s="72" t="s">
        <v>86</v>
      </c>
      <c r="F30" s="73" t="s">
        <v>188</v>
      </c>
      <c r="G30" s="73" t="s">
        <v>189</v>
      </c>
      <c r="H30" s="74" t="s">
        <v>88</v>
      </c>
      <c r="K30" s="273"/>
      <c r="L30" s="274"/>
      <c r="M30" s="274"/>
      <c r="N30" s="274"/>
      <c r="O30" s="274"/>
      <c r="P30" s="275"/>
      <c r="Q30" s="275"/>
      <c r="R30" s="276"/>
    </row>
    <row r="31" spans="1:18" s="135" customFormat="1" ht="18" customHeight="1">
      <c r="A31" s="98">
        <v>1</v>
      </c>
      <c r="B31" s="72">
        <v>2</v>
      </c>
      <c r="C31" s="72">
        <v>3</v>
      </c>
      <c r="D31" s="72">
        <v>4</v>
      </c>
      <c r="E31" s="72">
        <v>5</v>
      </c>
      <c r="F31" s="72">
        <v>6</v>
      </c>
      <c r="G31" s="98">
        <v>7</v>
      </c>
      <c r="H31" s="98">
        <v>8</v>
      </c>
      <c r="K31" s="273"/>
      <c r="L31" s="274"/>
      <c r="M31" s="274"/>
      <c r="N31" s="274"/>
      <c r="O31" s="274"/>
      <c r="P31" s="274"/>
      <c r="Q31" s="273"/>
      <c r="R31" s="273"/>
    </row>
    <row r="32" spans="1:18" s="135" customFormat="1" ht="18" customHeight="1">
      <c r="A32" s="100">
        <v>1</v>
      </c>
      <c r="B32" s="76"/>
      <c r="C32" s="72" t="s">
        <v>89</v>
      </c>
      <c r="D32" s="76"/>
      <c r="E32" s="76"/>
      <c r="F32" s="76"/>
      <c r="G32" s="102">
        <f>E32*F32</f>
        <v>0</v>
      </c>
      <c r="H32" s="103">
        <f>G32*0.05348</f>
        <v>0</v>
      </c>
      <c r="K32" s="277"/>
      <c r="L32" s="278"/>
      <c r="M32" s="274"/>
      <c r="N32" s="278"/>
      <c r="O32" s="278"/>
      <c r="P32" s="278"/>
      <c r="Q32" s="279"/>
      <c r="R32" s="280"/>
    </row>
    <row r="33" spans="1:18" ht="25.5">
      <c r="A33" s="98"/>
      <c r="B33" s="72"/>
      <c r="C33" s="72" t="s">
        <v>90</v>
      </c>
      <c r="D33" s="72"/>
      <c r="E33" s="72"/>
      <c r="F33" s="72"/>
      <c r="G33" s="102">
        <f>E33*F33</f>
        <v>0</v>
      </c>
      <c r="H33" s="103">
        <f t="shared" ref="H33:H35" si="2">G33*0.05348</f>
        <v>0</v>
      </c>
      <c r="I33" s="136"/>
      <c r="K33" s="273"/>
      <c r="L33" s="274"/>
      <c r="M33" s="274"/>
      <c r="N33" s="274"/>
      <c r="O33" s="274"/>
      <c r="P33" s="274"/>
      <c r="Q33" s="279"/>
      <c r="R33" s="280"/>
    </row>
    <row r="34" spans="1:18" s="135" customFormat="1" ht="18" customHeight="1">
      <c r="A34" s="104">
        <v>2</v>
      </c>
      <c r="B34" s="77"/>
      <c r="C34" s="72" t="s">
        <v>89</v>
      </c>
      <c r="D34" s="81"/>
      <c r="E34" s="81"/>
      <c r="F34" s="105"/>
      <c r="G34" s="102">
        <f>E34*F34</f>
        <v>0</v>
      </c>
      <c r="H34" s="103">
        <f t="shared" si="2"/>
        <v>0</v>
      </c>
      <c r="K34" s="281"/>
      <c r="L34" s="282"/>
      <c r="M34" s="274"/>
      <c r="N34" s="387"/>
      <c r="O34" s="387"/>
      <c r="P34" s="283"/>
      <c r="Q34" s="279"/>
      <c r="R34" s="280"/>
    </row>
    <row r="35" spans="1:18" ht="25.5">
      <c r="A35" s="106"/>
      <c r="B35" s="77"/>
      <c r="C35" s="72" t="s">
        <v>90</v>
      </c>
      <c r="D35" s="81"/>
      <c r="E35" s="81"/>
      <c r="F35" s="105"/>
      <c r="G35" s="102">
        <f>E35*F35</f>
        <v>0</v>
      </c>
      <c r="H35" s="103">
        <f t="shared" si="2"/>
        <v>0</v>
      </c>
      <c r="I35" s="136"/>
      <c r="K35" s="284"/>
      <c r="L35" s="282"/>
      <c r="M35" s="274"/>
      <c r="N35" s="387"/>
      <c r="O35" s="387"/>
      <c r="P35" s="283"/>
      <c r="Q35" s="279"/>
      <c r="R35" s="280"/>
    </row>
    <row r="36" spans="1:18" s="135" customFormat="1" ht="18" customHeight="1">
      <c r="A36" s="104"/>
      <c r="B36" s="107" t="s">
        <v>38</v>
      </c>
      <c r="C36" s="108" t="s">
        <v>2</v>
      </c>
      <c r="D36" s="108" t="s">
        <v>2</v>
      </c>
      <c r="E36" s="108" t="s">
        <v>2</v>
      </c>
      <c r="F36" s="108" t="s">
        <v>2</v>
      </c>
      <c r="G36" s="109">
        <f>SUM(G32:G35)</f>
        <v>0</v>
      </c>
      <c r="H36" s="109">
        <f>SUM(H32:H35)</f>
        <v>0</v>
      </c>
      <c r="K36" s="281"/>
      <c r="L36" s="285"/>
      <c r="M36" s="286"/>
      <c r="N36" s="286"/>
      <c r="O36" s="286"/>
      <c r="P36" s="286"/>
      <c r="Q36" s="287"/>
      <c r="R36" s="287"/>
    </row>
    <row r="37" spans="1:18">
      <c r="C37" s="149"/>
      <c r="E37" s="149"/>
      <c r="F37" s="147"/>
      <c r="G37" s="147"/>
      <c r="H37" s="288"/>
      <c r="I37" s="136"/>
    </row>
    <row r="38" spans="1:18" ht="27.75" customHeight="1">
      <c r="A38" s="289"/>
      <c r="B38" s="563" t="s">
        <v>171</v>
      </c>
      <c r="C38" s="563"/>
      <c r="D38" s="563"/>
      <c r="E38" s="563"/>
      <c r="F38" s="290"/>
      <c r="G38" s="291">
        <f>I21+H36</f>
        <v>9367.6359504000011</v>
      </c>
      <c r="H38" s="292"/>
      <c r="I38" s="136"/>
    </row>
    <row r="39" spans="1:18" ht="14.25">
      <c r="A39" s="293"/>
      <c r="B39" s="294"/>
      <c r="C39" s="155"/>
      <c r="D39" s="131"/>
      <c r="E39" s="155"/>
      <c r="F39" s="295"/>
      <c r="G39" s="296"/>
      <c r="H39" s="136"/>
      <c r="I39" s="136"/>
    </row>
    <row r="40" spans="1:18" ht="14.25">
      <c r="A40" s="293"/>
      <c r="B40" s="294"/>
      <c r="C40" s="155"/>
      <c r="D40" s="131"/>
      <c r="E40" s="155"/>
      <c r="F40" s="295"/>
      <c r="G40" s="296"/>
      <c r="H40" s="136"/>
      <c r="I40" s="136"/>
    </row>
    <row r="41" spans="1:18" s="61" customFormat="1">
      <c r="A41" s="56"/>
      <c r="B41" s="57"/>
      <c r="C41" s="57"/>
      <c r="D41" s="58"/>
      <c r="E41" s="58"/>
      <c r="F41" s="57"/>
      <c r="G41" s="57"/>
      <c r="H41" s="549"/>
      <c r="I41" s="549"/>
      <c r="J41" s="59"/>
      <c r="K41" s="59"/>
      <c r="L41" s="385" t="s">
        <v>81</v>
      </c>
      <c r="M41" s="57"/>
      <c r="N41" s="59"/>
    </row>
    <row r="42" spans="1:18" s="61" customFormat="1" ht="12.75" customHeight="1">
      <c r="A42" s="56"/>
      <c r="B42" s="57"/>
      <c r="C42" s="57"/>
      <c r="D42" s="58"/>
      <c r="E42" s="58"/>
      <c r="F42" s="57"/>
      <c r="G42" s="57"/>
      <c r="H42" s="549"/>
      <c r="I42" s="549"/>
      <c r="J42" s="59"/>
      <c r="K42" s="549" t="s">
        <v>79</v>
      </c>
      <c r="L42" s="549"/>
      <c r="M42" s="549"/>
      <c r="N42" s="59"/>
    </row>
    <row r="43" spans="1:18" s="61" customFormat="1" ht="36" customHeight="1" thickBot="1">
      <c r="B43" s="556" t="s">
        <v>108</v>
      </c>
      <c r="C43" s="556"/>
      <c r="D43" s="559" t="s">
        <v>224</v>
      </c>
      <c r="E43" s="559"/>
      <c r="F43" s="559"/>
      <c r="G43" s="559"/>
      <c r="H43" s="559"/>
    </row>
    <row r="44" spans="1:18" s="61" customFormat="1" ht="23.25" customHeight="1">
      <c r="A44" s="553" t="s">
        <v>36</v>
      </c>
      <c r="B44" s="553"/>
      <c r="C44" s="553"/>
      <c r="D44" s="553"/>
      <c r="E44" s="553"/>
      <c r="F44" s="553"/>
      <c r="G44" s="553"/>
      <c r="H44" s="553"/>
      <c r="I44" s="553"/>
      <c r="J44" s="553"/>
      <c r="K44" s="553"/>
      <c r="L44" s="553"/>
      <c r="M44" s="553"/>
    </row>
    <row r="45" spans="1:18" s="61" customFormat="1" ht="15" customHeight="1">
      <c r="A45" s="553" t="s">
        <v>273</v>
      </c>
      <c r="B45" s="553"/>
      <c r="C45" s="553"/>
      <c r="D45" s="553"/>
      <c r="E45" s="553"/>
      <c r="F45" s="553"/>
      <c r="G45" s="553"/>
      <c r="H45" s="553"/>
      <c r="I45" s="553"/>
      <c r="J45" s="553"/>
      <c r="K45" s="553"/>
      <c r="L45" s="553"/>
      <c r="M45" s="553"/>
    </row>
    <row r="46" spans="1:18" s="61" customFormat="1">
      <c r="A46" s="59"/>
      <c r="B46" s="65"/>
      <c r="C46" s="65"/>
      <c r="D46" s="65"/>
      <c r="E46" s="65"/>
      <c r="F46" s="65"/>
      <c r="G46" s="65"/>
      <c r="H46" s="65"/>
      <c r="I46" s="65"/>
      <c r="J46" s="65"/>
      <c r="K46" s="59"/>
      <c r="L46" s="59"/>
    </row>
    <row r="47" spans="1:18">
      <c r="A47" s="59"/>
      <c r="B47" s="65"/>
      <c r="C47" s="65"/>
      <c r="D47" s="65"/>
      <c r="E47" s="65"/>
      <c r="F47" s="65"/>
      <c r="G47" s="65"/>
      <c r="H47" s="65"/>
      <c r="I47" s="65"/>
      <c r="J47" s="65"/>
      <c r="K47" s="59"/>
      <c r="L47" s="59"/>
      <c r="M47" s="61"/>
    </row>
    <row r="48" spans="1:18" ht="127.5">
      <c r="A48" s="98" t="s">
        <v>82</v>
      </c>
      <c r="B48" s="72" t="s">
        <v>83</v>
      </c>
      <c r="C48" s="72" t="s">
        <v>92</v>
      </c>
      <c r="D48" s="72" t="s">
        <v>93</v>
      </c>
      <c r="E48" s="72" t="s">
        <v>86</v>
      </c>
      <c r="F48" s="72" t="s">
        <v>94</v>
      </c>
      <c r="G48" s="73" t="s">
        <v>95</v>
      </c>
      <c r="H48" s="72" t="s">
        <v>96</v>
      </c>
      <c r="I48" s="72" t="s">
        <v>97</v>
      </c>
      <c r="J48" s="72" t="s">
        <v>98</v>
      </c>
      <c r="K48" s="73" t="s">
        <v>99</v>
      </c>
      <c r="L48" s="73" t="s">
        <v>100</v>
      </c>
      <c r="M48" s="74" t="s">
        <v>101</v>
      </c>
    </row>
    <row r="49" spans="1:13">
      <c r="A49" s="98">
        <v>1</v>
      </c>
      <c r="B49" s="72">
        <v>2</v>
      </c>
      <c r="C49" s="72">
        <v>3</v>
      </c>
      <c r="D49" s="72">
        <v>4</v>
      </c>
      <c r="E49" s="72">
        <v>5</v>
      </c>
      <c r="F49" s="72">
        <v>6</v>
      </c>
      <c r="G49" s="72">
        <v>7</v>
      </c>
      <c r="H49" s="72">
        <v>8</v>
      </c>
      <c r="I49" s="72">
        <v>9</v>
      </c>
      <c r="J49" s="72">
        <v>10</v>
      </c>
      <c r="K49" s="98">
        <v>11</v>
      </c>
      <c r="L49" s="98">
        <v>12</v>
      </c>
      <c r="M49" s="98">
        <v>13</v>
      </c>
    </row>
    <row r="50" spans="1:13" ht="21.75" customHeight="1">
      <c r="A50" s="119">
        <v>1</v>
      </c>
      <c r="B50" s="297" t="s">
        <v>168</v>
      </c>
      <c r="C50" s="81" t="s">
        <v>89</v>
      </c>
      <c r="D50" s="81">
        <v>7735</v>
      </c>
      <c r="E50" s="81">
        <v>7735</v>
      </c>
      <c r="F50" s="81">
        <v>1.9400000000000001E-2</v>
      </c>
      <c r="G50" s="121">
        <f t="shared" ref="G50:G57" si="3">E50*F50</f>
        <v>150.059</v>
      </c>
      <c r="H50" s="122">
        <v>147</v>
      </c>
      <c r="I50" s="81" t="s">
        <v>2</v>
      </c>
      <c r="J50" s="81" t="s">
        <v>2</v>
      </c>
      <c r="K50" s="122">
        <f>G50*H50</f>
        <v>22058.672999999999</v>
      </c>
      <c r="L50" s="218">
        <v>0.14369999999999999</v>
      </c>
      <c r="M50" s="298">
        <f t="shared" ref="M50:M57" si="4">K50*L50</f>
        <v>3169.8313100999999</v>
      </c>
    </row>
    <row r="51" spans="1:13" ht="27">
      <c r="A51" s="119"/>
      <c r="B51" s="77"/>
      <c r="C51" s="81" t="s">
        <v>102</v>
      </c>
      <c r="D51" s="81"/>
      <c r="E51" s="81"/>
      <c r="F51" s="81"/>
      <c r="G51" s="121">
        <f t="shared" si="3"/>
        <v>0</v>
      </c>
      <c r="H51" s="122">
        <v>147</v>
      </c>
      <c r="I51" s="122" t="s">
        <v>2</v>
      </c>
      <c r="J51" s="81" t="s">
        <v>2</v>
      </c>
      <c r="K51" s="122">
        <f>G51*H51</f>
        <v>0</v>
      </c>
      <c r="L51" s="218">
        <v>0.14369999999999999</v>
      </c>
      <c r="M51" s="298">
        <f t="shared" si="4"/>
        <v>0</v>
      </c>
    </row>
    <row r="52" spans="1:13">
      <c r="A52" s="119">
        <v>2</v>
      </c>
      <c r="B52" s="77" t="s">
        <v>169</v>
      </c>
      <c r="C52" s="81" t="s">
        <v>89</v>
      </c>
      <c r="D52" s="81">
        <v>4462</v>
      </c>
      <c r="E52" s="81">
        <v>4462</v>
      </c>
      <c r="F52" s="81">
        <v>2.35E-2</v>
      </c>
      <c r="G52" s="121">
        <f t="shared" si="3"/>
        <v>104.857</v>
      </c>
      <c r="H52" s="35" t="s">
        <v>2</v>
      </c>
      <c r="I52" s="222">
        <v>139</v>
      </c>
      <c r="J52" s="35" t="s">
        <v>2</v>
      </c>
      <c r="K52" s="222">
        <f t="shared" ref="K52:K53" si="5">G52*I52</f>
        <v>14575.123</v>
      </c>
      <c r="L52" s="218">
        <v>0.14369999999999999</v>
      </c>
      <c r="M52" s="298">
        <f t="shared" si="4"/>
        <v>2094.4451750999997</v>
      </c>
    </row>
    <row r="53" spans="1:13" ht="27">
      <c r="A53" s="119"/>
      <c r="B53" s="77"/>
      <c r="C53" s="81" t="s">
        <v>102</v>
      </c>
      <c r="D53" s="81"/>
      <c r="E53" s="81"/>
      <c r="F53" s="81"/>
      <c r="G53" s="121">
        <f t="shared" si="3"/>
        <v>0</v>
      </c>
      <c r="H53" s="35" t="s">
        <v>2</v>
      </c>
      <c r="I53" s="222">
        <v>139</v>
      </c>
      <c r="J53" s="35" t="s">
        <v>2</v>
      </c>
      <c r="K53" s="222">
        <f t="shared" si="5"/>
        <v>0</v>
      </c>
      <c r="L53" s="218">
        <v>0.14369999999999999</v>
      </c>
      <c r="M53" s="298">
        <f t="shared" si="4"/>
        <v>0</v>
      </c>
    </row>
    <row r="54" spans="1:13">
      <c r="A54" s="119">
        <v>3</v>
      </c>
      <c r="B54" s="77" t="s">
        <v>170</v>
      </c>
      <c r="C54" s="81" t="s">
        <v>89</v>
      </c>
      <c r="D54" s="81">
        <v>4954</v>
      </c>
      <c r="E54" s="81">
        <v>4954</v>
      </c>
      <c r="F54" s="81">
        <v>2.35E-2</v>
      </c>
      <c r="G54" s="121">
        <f t="shared" ref="G54:G55" si="6">E54*F54</f>
        <v>116.419</v>
      </c>
      <c r="H54" s="122">
        <v>147</v>
      </c>
      <c r="I54" s="81">
        <v>139</v>
      </c>
      <c r="J54" s="121" t="s">
        <v>2</v>
      </c>
      <c r="K54" s="122">
        <f t="shared" ref="K54:K55" si="7">G54*H54</f>
        <v>17113.593000000001</v>
      </c>
      <c r="L54" s="218">
        <v>0.14369999999999999</v>
      </c>
      <c r="M54" s="298">
        <f>K54*L54</f>
        <v>2459.2233141000002</v>
      </c>
    </row>
    <row r="55" spans="1:13" ht="27">
      <c r="A55" s="119"/>
      <c r="B55" s="77"/>
      <c r="C55" s="81" t="s">
        <v>102</v>
      </c>
      <c r="D55" s="81"/>
      <c r="E55" s="81"/>
      <c r="F55" s="81"/>
      <c r="G55" s="121">
        <f t="shared" si="6"/>
        <v>0</v>
      </c>
      <c r="H55" s="122">
        <v>147</v>
      </c>
      <c r="I55" s="122">
        <v>139</v>
      </c>
      <c r="J55" s="122" t="s">
        <v>2</v>
      </c>
      <c r="K55" s="122">
        <f t="shared" si="7"/>
        <v>0</v>
      </c>
      <c r="L55" s="218">
        <v>0.14369999999999999</v>
      </c>
      <c r="M55" s="298">
        <f t="shared" ref="M55" si="8">K55*L55</f>
        <v>0</v>
      </c>
    </row>
    <row r="56" spans="1:13">
      <c r="A56" s="119">
        <v>4</v>
      </c>
      <c r="B56" s="77"/>
      <c r="C56" s="81" t="s">
        <v>89</v>
      </c>
      <c r="D56" s="81"/>
      <c r="E56" s="81"/>
      <c r="F56" s="81"/>
      <c r="G56" s="121">
        <f t="shared" si="3"/>
        <v>0</v>
      </c>
      <c r="H56" s="81" t="s">
        <v>2</v>
      </c>
      <c r="I56" s="81" t="s">
        <v>2</v>
      </c>
      <c r="J56" s="121">
        <v>110</v>
      </c>
      <c r="K56" s="122">
        <f>G56*J56</f>
        <v>0</v>
      </c>
      <c r="L56" s="218">
        <v>0.14369999999999999</v>
      </c>
      <c r="M56" s="298">
        <f t="shared" si="4"/>
        <v>0</v>
      </c>
    </row>
    <row r="57" spans="1:13" ht="27">
      <c r="A57" s="119"/>
      <c r="B57" s="77"/>
      <c r="C57" s="81" t="s">
        <v>102</v>
      </c>
      <c r="D57" s="81"/>
      <c r="E57" s="81"/>
      <c r="F57" s="81"/>
      <c r="G57" s="121">
        <f t="shared" si="3"/>
        <v>0</v>
      </c>
      <c r="H57" s="122" t="s">
        <v>2</v>
      </c>
      <c r="I57" s="122" t="s">
        <v>2</v>
      </c>
      <c r="J57" s="122">
        <v>110</v>
      </c>
      <c r="K57" s="122">
        <f>G57*J57</f>
        <v>0</v>
      </c>
      <c r="L57" s="218">
        <v>0.14369999999999999</v>
      </c>
      <c r="M57" s="298">
        <f t="shared" si="4"/>
        <v>0</v>
      </c>
    </row>
    <row r="58" spans="1:13" ht="14.25">
      <c r="A58" s="123"/>
      <c r="B58" s="124" t="s">
        <v>38</v>
      </c>
      <c r="C58" s="108" t="s">
        <v>2</v>
      </c>
      <c r="D58" s="108" t="s">
        <v>2</v>
      </c>
      <c r="E58" s="108" t="s">
        <v>2</v>
      </c>
      <c r="F58" s="108" t="s">
        <v>2</v>
      </c>
      <c r="G58" s="108" t="s">
        <v>2</v>
      </c>
      <c r="H58" s="108" t="s">
        <v>2</v>
      </c>
      <c r="I58" s="108" t="s">
        <v>2</v>
      </c>
      <c r="J58" s="108" t="s">
        <v>2</v>
      </c>
      <c r="K58" s="108" t="s">
        <v>2</v>
      </c>
      <c r="L58" s="108" t="s">
        <v>2</v>
      </c>
      <c r="M58" s="540">
        <f>SUM(M50:M57)</f>
        <v>7723.4997992999997</v>
      </c>
    </row>
    <row r="59" spans="1:13">
      <c r="A59" s="203"/>
      <c r="B59" s="204"/>
      <c r="C59" s="205"/>
      <c r="D59" s="205"/>
      <c r="E59" s="205"/>
      <c r="F59" s="205"/>
      <c r="G59" s="205"/>
      <c r="H59" s="205"/>
      <c r="I59" s="205"/>
      <c r="J59" s="206"/>
      <c r="K59" s="206"/>
      <c r="L59" s="206"/>
      <c r="M59" s="207"/>
    </row>
    <row r="60" spans="1:13" ht="14.25">
      <c r="A60" s="59"/>
      <c r="B60" s="209" t="s">
        <v>103</v>
      </c>
      <c r="C60" s="65"/>
      <c r="D60" s="66" t="s">
        <v>27</v>
      </c>
      <c r="E60" s="66"/>
      <c r="F60" s="65"/>
      <c r="G60" s="65"/>
      <c r="H60" s="65"/>
      <c r="I60" s="65"/>
      <c r="J60" s="65"/>
      <c r="K60" s="118"/>
      <c r="L60" s="118"/>
      <c r="M60" s="118"/>
    </row>
    <row r="61" spans="1:13" ht="27">
      <c r="A61" s="59"/>
      <c r="B61" s="204" t="s">
        <v>104</v>
      </c>
      <c r="C61" s="65"/>
      <c r="D61" s="66"/>
      <c r="E61" s="66"/>
      <c r="F61" s="65"/>
      <c r="G61" s="65"/>
      <c r="H61" s="65"/>
      <c r="I61" s="65"/>
      <c r="J61" s="65"/>
      <c r="K61" s="118"/>
      <c r="L61" s="118"/>
      <c r="M61" s="118"/>
    </row>
    <row r="62" spans="1:13">
      <c r="A62" s="59"/>
      <c r="B62" s="204" t="s">
        <v>105</v>
      </c>
      <c r="C62" s="65"/>
      <c r="D62" s="66"/>
      <c r="E62" s="66"/>
      <c r="F62" s="65"/>
      <c r="G62" s="65"/>
      <c r="H62" s="65"/>
      <c r="I62" s="65"/>
      <c r="J62" s="65"/>
      <c r="K62" s="118" t="s">
        <v>27</v>
      </c>
      <c r="L62" s="118"/>
      <c r="M62" s="118"/>
    </row>
  </sheetData>
  <mergeCells count="16">
    <mergeCell ref="A45:M45"/>
    <mergeCell ref="A44:M44"/>
    <mergeCell ref="B38:E38"/>
    <mergeCell ref="K42:M42"/>
    <mergeCell ref="H2:J2"/>
    <mergeCell ref="H41:I41"/>
    <mergeCell ref="H42:I42"/>
    <mergeCell ref="B43:C43"/>
    <mergeCell ref="F23:G23"/>
    <mergeCell ref="F24:G24"/>
    <mergeCell ref="H24:J24"/>
    <mergeCell ref="A6:I6"/>
    <mergeCell ref="A28:G28"/>
    <mergeCell ref="C25:G25"/>
    <mergeCell ref="C3:G3"/>
    <mergeCell ref="D43:H43"/>
  </mergeCells>
  <pageMargins left="0.37" right="0.28000000000000003" top="0.33" bottom="0.27" header="0.25" footer="0.19"/>
  <pageSetup scale="83" orientation="landscape" verticalDpi="300" r:id="rId1"/>
  <headerFooter alignWithMargins="0"/>
  <rowBreaks count="2" manualBreakCount="2">
    <brk id="22" max="12" man="1"/>
    <brk id="40" max="16383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Q65"/>
  <sheetViews>
    <sheetView topLeftCell="D16" zoomScaleNormal="100" workbookViewId="0">
      <selection activeCell="I21" activeCellId="1" sqref="I18 I21"/>
    </sheetView>
  </sheetViews>
  <sheetFormatPr defaultColWidth="9.140625" defaultRowHeight="13.5"/>
  <cols>
    <col min="1" max="1" width="4.28515625" style="309" customWidth="1"/>
    <col min="2" max="2" width="29" style="310" customWidth="1"/>
    <col min="3" max="3" width="9.42578125" style="310" customWidth="1"/>
    <col min="4" max="5" width="10" style="310" customWidth="1"/>
    <col min="6" max="6" width="9.140625" style="311"/>
    <col min="7" max="7" width="9.42578125" style="310" customWidth="1"/>
    <col min="8" max="8" width="11.85546875" style="311" customWidth="1"/>
    <col min="9" max="9" width="12.140625" style="309" customWidth="1"/>
    <col min="10" max="10" width="9.28515625" style="143" bestFit="1" customWidth="1"/>
    <col min="11" max="11" width="9.85546875" style="143" customWidth="1"/>
    <col min="12" max="12" width="9.140625" style="143"/>
    <col min="13" max="13" width="9.28515625" style="143" bestFit="1" customWidth="1"/>
    <col min="14" max="14" width="7.7109375" style="143" customWidth="1"/>
    <col min="15" max="15" width="9.140625" style="143"/>
    <col min="16" max="16" width="11.85546875" style="143" bestFit="1" customWidth="1"/>
    <col min="17" max="16384" width="9.140625" style="143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456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8.25" customHeight="1" thickBot="1">
      <c r="B3" s="62" t="s">
        <v>108</v>
      </c>
      <c r="C3" s="564" t="s">
        <v>225</v>
      </c>
      <c r="D3" s="564"/>
      <c r="E3" s="564"/>
      <c r="F3" s="564"/>
      <c r="G3" s="564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300" customFormat="1" ht="63.75">
      <c r="A8" s="98"/>
      <c r="B8" s="29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300" customFormat="1" ht="12.75">
      <c r="A9" s="98">
        <v>1</v>
      </c>
      <c r="B9" s="72">
        <v>2</v>
      </c>
      <c r="C9" s="72">
        <v>3</v>
      </c>
      <c r="D9" s="72">
        <v>4</v>
      </c>
      <c r="E9" s="72">
        <v>5</v>
      </c>
      <c r="F9" s="72">
        <v>6</v>
      </c>
      <c r="G9" s="72">
        <v>7</v>
      </c>
      <c r="H9" s="72">
        <v>8</v>
      </c>
      <c r="I9" s="98">
        <v>9</v>
      </c>
    </row>
    <row r="10" spans="1:14" ht="67.5">
      <c r="A10" s="98">
        <v>1</v>
      </c>
      <c r="B10" s="77" t="s">
        <v>72</v>
      </c>
      <c r="C10" s="81" t="s">
        <v>2</v>
      </c>
      <c r="D10" s="81" t="s">
        <v>2</v>
      </c>
      <c r="E10" s="81" t="s">
        <v>2</v>
      </c>
      <c r="F10" s="301">
        <v>1997.3</v>
      </c>
      <c r="G10" s="81">
        <v>29.32</v>
      </c>
      <c r="H10" s="105">
        <f>F10*G10</f>
        <v>58560.835999999996</v>
      </c>
      <c r="I10" s="105">
        <f>H10*0.05348</f>
        <v>3131.8335092799998</v>
      </c>
    </row>
    <row r="11" spans="1:14" ht="67.5">
      <c r="A11" s="98">
        <v>2</v>
      </c>
      <c r="B11" s="77" t="s">
        <v>73</v>
      </c>
      <c r="C11" s="81" t="s">
        <v>2</v>
      </c>
      <c r="D11" s="81" t="s">
        <v>2</v>
      </c>
      <c r="E11" s="81" t="s">
        <v>2</v>
      </c>
      <c r="F11" s="301">
        <v>0</v>
      </c>
      <c r="G11" s="81">
        <v>21.4</v>
      </c>
      <c r="H11" s="105">
        <f>F11*G11</f>
        <v>0</v>
      </c>
      <c r="I11" s="105">
        <f t="shared" ref="I11:I20" si="0">H11*0.05348</f>
        <v>0</v>
      </c>
    </row>
    <row r="12" spans="1:14" ht="69.75" customHeight="1">
      <c r="A12" s="98">
        <v>3</v>
      </c>
      <c r="B12" s="77" t="s">
        <v>74</v>
      </c>
      <c r="C12" s="77">
        <v>84</v>
      </c>
      <c r="D12" s="81" t="s">
        <v>2</v>
      </c>
      <c r="E12" s="81" t="s">
        <v>2</v>
      </c>
      <c r="F12" s="81" t="s">
        <v>2</v>
      </c>
      <c r="G12" s="81">
        <v>1100</v>
      </c>
      <c r="H12" s="121">
        <f>C12*G12</f>
        <v>92400</v>
      </c>
      <c r="I12" s="105">
        <f t="shared" si="0"/>
        <v>4941.5519999999997</v>
      </c>
    </row>
    <row r="13" spans="1:14" ht="54">
      <c r="A13" s="98">
        <v>4</v>
      </c>
      <c r="B13" s="77" t="s">
        <v>75</v>
      </c>
      <c r="C13" s="81">
        <v>3</v>
      </c>
      <c r="D13" s="121">
        <f>SUM(D15:D20)</f>
        <v>22.6</v>
      </c>
      <c r="E13" s="121">
        <f>SUM(E15:E20)</f>
        <v>7800</v>
      </c>
      <c r="F13" s="81" t="s">
        <v>2</v>
      </c>
      <c r="G13" s="81" t="s">
        <v>2</v>
      </c>
      <c r="H13" s="121">
        <f>SUM(H15:H20)</f>
        <v>30270</v>
      </c>
      <c r="I13" s="105">
        <f t="shared" si="0"/>
        <v>1618.8396</v>
      </c>
    </row>
    <row r="14" spans="1:14" ht="21" customHeight="1">
      <c r="A14" s="98"/>
      <c r="B14" s="77" t="s">
        <v>80</v>
      </c>
      <c r="C14" s="81"/>
      <c r="D14" s="81"/>
      <c r="E14" s="81"/>
      <c r="F14" s="81"/>
      <c r="G14" s="81"/>
      <c r="H14" s="121"/>
      <c r="I14" s="105">
        <f t="shared" si="0"/>
        <v>0</v>
      </c>
    </row>
    <row r="15" spans="1:14" ht="21" customHeight="1">
      <c r="A15" s="98">
        <v>4.0999999999999996</v>
      </c>
      <c r="B15" s="77" t="s">
        <v>119</v>
      </c>
      <c r="C15" s="81" t="s">
        <v>2</v>
      </c>
      <c r="D15" s="142">
        <v>0.7</v>
      </c>
      <c r="E15" s="142">
        <v>1020</v>
      </c>
      <c r="F15" s="81" t="s">
        <v>2</v>
      </c>
      <c r="G15" s="81" t="s">
        <v>2</v>
      </c>
      <c r="H15" s="121">
        <f t="shared" ref="H15:H20" si="1">D15*E15</f>
        <v>714</v>
      </c>
      <c r="I15" s="105">
        <f t="shared" si="0"/>
        <v>38.184719999999999</v>
      </c>
    </row>
    <row r="16" spans="1:14" ht="21" customHeight="1">
      <c r="A16" s="98">
        <v>4.2</v>
      </c>
      <c r="B16" s="77" t="s">
        <v>121</v>
      </c>
      <c r="C16" s="81" t="s">
        <v>2</v>
      </c>
      <c r="D16" s="142">
        <v>6</v>
      </c>
      <c r="E16" s="142">
        <v>2040</v>
      </c>
      <c r="F16" s="81" t="s">
        <v>2</v>
      </c>
      <c r="G16" s="81" t="s">
        <v>2</v>
      </c>
      <c r="H16" s="121">
        <f t="shared" si="1"/>
        <v>12240</v>
      </c>
      <c r="I16" s="105">
        <f t="shared" si="0"/>
        <v>654.59519999999998</v>
      </c>
    </row>
    <row r="17" spans="1:14" ht="21" customHeight="1">
      <c r="A17" s="98">
        <v>4.3</v>
      </c>
      <c r="B17" s="77" t="s">
        <v>122</v>
      </c>
      <c r="C17" s="81">
        <v>3</v>
      </c>
      <c r="D17" s="142">
        <v>15</v>
      </c>
      <c r="E17" s="142">
        <v>1020</v>
      </c>
      <c r="F17" s="81" t="s">
        <v>2</v>
      </c>
      <c r="G17" s="81" t="s">
        <v>2</v>
      </c>
      <c r="H17" s="121">
        <f t="shared" si="1"/>
        <v>15300</v>
      </c>
      <c r="I17" s="105">
        <f t="shared" si="0"/>
        <v>818.24400000000003</v>
      </c>
    </row>
    <row r="18" spans="1:14" ht="21" customHeight="1">
      <c r="A18" s="98">
        <v>4.4000000000000004</v>
      </c>
      <c r="B18" s="77" t="s">
        <v>123</v>
      </c>
      <c r="C18" s="81">
        <v>4</v>
      </c>
      <c r="D18" s="142">
        <v>0.6</v>
      </c>
      <c r="E18" s="142">
        <v>3000</v>
      </c>
      <c r="F18" s="81" t="s">
        <v>2</v>
      </c>
      <c r="G18" s="81" t="s">
        <v>2</v>
      </c>
      <c r="H18" s="121">
        <f t="shared" si="1"/>
        <v>1800</v>
      </c>
      <c r="I18" s="105">
        <f t="shared" si="0"/>
        <v>96.263999999999996</v>
      </c>
    </row>
    <row r="19" spans="1:14" ht="21" customHeight="1">
      <c r="A19" s="98">
        <v>4.5</v>
      </c>
      <c r="B19" s="77" t="s">
        <v>124</v>
      </c>
      <c r="C19" s="81">
        <v>20</v>
      </c>
      <c r="D19" s="142">
        <v>0.3</v>
      </c>
      <c r="E19" s="142">
        <v>720</v>
      </c>
      <c r="F19" s="81" t="s">
        <v>2</v>
      </c>
      <c r="G19" s="81" t="s">
        <v>2</v>
      </c>
      <c r="H19" s="121">
        <f t="shared" si="1"/>
        <v>216</v>
      </c>
      <c r="I19" s="105">
        <f t="shared" si="0"/>
        <v>11.551679999999999</v>
      </c>
    </row>
    <row r="20" spans="1:14" ht="18" customHeight="1">
      <c r="A20" s="98"/>
      <c r="B20" s="77"/>
      <c r="C20" s="81" t="s">
        <v>2</v>
      </c>
      <c r="D20" s="81"/>
      <c r="E20" s="81"/>
      <c r="F20" s="81" t="s">
        <v>2</v>
      </c>
      <c r="G20" s="81" t="s">
        <v>2</v>
      </c>
      <c r="H20" s="121">
        <f t="shared" si="1"/>
        <v>0</v>
      </c>
      <c r="I20" s="105">
        <f t="shared" si="0"/>
        <v>0</v>
      </c>
    </row>
    <row r="21" spans="1:14" ht="27" customHeight="1">
      <c r="A21" s="100"/>
      <c r="B21" s="107" t="s">
        <v>38</v>
      </c>
      <c r="C21" s="107"/>
      <c r="D21" s="108" t="s">
        <v>2</v>
      </c>
      <c r="E21" s="108" t="s">
        <v>2</v>
      </c>
      <c r="F21" s="108" t="s">
        <v>2</v>
      </c>
      <c r="G21" s="108" t="s">
        <v>2</v>
      </c>
      <c r="H21" s="302">
        <f>SUM(H10:H13)</f>
        <v>181230.83600000001</v>
      </c>
      <c r="I21" s="302">
        <f>SUM(I10:I13)*0.65</f>
        <v>6299.946321032</v>
      </c>
    </row>
    <row r="24" spans="1:14">
      <c r="A24" s="56"/>
      <c r="B24" s="57"/>
      <c r="C24" s="57"/>
      <c r="D24" s="58"/>
      <c r="E24" s="58"/>
      <c r="F24" s="549"/>
      <c r="G24" s="549"/>
      <c r="H24" s="59"/>
      <c r="I24" s="456"/>
      <c r="J24" s="57"/>
    </row>
    <row r="25" spans="1:14" s="61" customFormat="1">
      <c r="A25" s="56"/>
      <c r="B25" s="217"/>
      <c r="C25" s="57"/>
      <c r="D25" s="58"/>
      <c r="E25" s="58"/>
      <c r="F25" s="549"/>
      <c r="G25" s="549"/>
      <c r="H25" s="59"/>
      <c r="I25" s="456" t="s">
        <v>78</v>
      </c>
      <c r="J25" s="57"/>
      <c r="K25" s="59"/>
      <c r="L25" s="59"/>
      <c r="M25" s="59"/>
      <c r="N25" s="59"/>
    </row>
    <row r="26" spans="1:14" s="61" customFormat="1">
      <c r="A26" s="56"/>
      <c r="B26" s="57"/>
      <c r="C26" s="57"/>
      <c r="D26" s="58"/>
      <c r="E26" s="58"/>
      <c r="F26" s="549"/>
      <c r="G26" s="549"/>
      <c r="H26" s="549" t="s">
        <v>79</v>
      </c>
      <c r="I26" s="549"/>
      <c r="J26" s="549"/>
      <c r="K26" s="59"/>
      <c r="L26" s="59"/>
      <c r="M26" s="59"/>
      <c r="N26" s="59"/>
    </row>
    <row r="27" spans="1:14" s="61" customFormat="1" ht="27.75" customHeight="1" thickBot="1">
      <c r="B27" s="504" t="s">
        <v>108</v>
      </c>
      <c r="C27" s="564" t="s">
        <v>225</v>
      </c>
      <c r="D27" s="564"/>
      <c r="E27" s="564"/>
      <c r="F27" s="564"/>
      <c r="G27" s="564"/>
    </row>
    <row r="28" spans="1:14" s="61" customFormat="1" ht="14.25">
      <c r="A28" s="59"/>
      <c r="B28" s="58"/>
      <c r="C28" s="67"/>
      <c r="D28" s="57"/>
      <c r="E28" s="57"/>
      <c r="F28" s="65"/>
      <c r="G28" s="118"/>
      <c r="H28" s="68"/>
    </row>
    <row r="29" spans="1:14" s="61" customFormat="1">
      <c r="A29" s="59"/>
      <c r="B29" s="69" t="s">
        <v>36</v>
      </c>
      <c r="C29" s="65"/>
      <c r="D29" s="65"/>
      <c r="E29" s="65"/>
      <c r="F29" s="65"/>
      <c r="G29" s="118"/>
      <c r="H29" s="59"/>
    </row>
    <row r="30" spans="1:14" s="61" customFormat="1" ht="29.25" customHeight="1">
      <c r="A30" s="553" t="s">
        <v>274</v>
      </c>
      <c r="B30" s="553"/>
      <c r="C30" s="553"/>
      <c r="D30" s="553"/>
      <c r="E30" s="553"/>
      <c r="F30" s="553"/>
      <c r="G30" s="553"/>
      <c r="H30" s="553"/>
    </row>
    <row r="31" spans="1:14" s="61" customFormat="1">
      <c r="A31" s="59"/>
      <c r="B31" s="58"/>
      <c r="C31" s="67"/>
      <c r="D31" s="58"/>
      <c r="E31" s="58"/>
      <c r="F31" s="67"/>
      <c r="G31" s="59"/>
      <c r="H31" s="59"/>
    </row>
    <row r="32" spans="1:14" s="300" customFormat="1" ht="89.25">
      <c r="A32" s="98" t="s">
        <v>82</v>
      </c>
      <c r="B32" s="72" t="s">
        <v>83</v>
      </c>
      <c r="C32" s="72" t="s">
        <v>84</v>
      </c>
      <c r="D32" s="72" t="s">
        <v>85</v>
      </c>
      <c r="E32" s="72" t="s">
        <v>86</v>
      </c>
      <c r="F32" s="73" t="s">
        <v>87</v>
      </c>
      <c r="G32" s="73" t="s">
        <v>70</v>
      </c>
      <c r="H32" s="74" t="s">
        <v>88</v>
      </c>
      <c r="J32" s="460"/>
      <c r="K32" s="460"/>
    </row>
    <row r="33" spans="1:14" s="300" customFormat="1" ht="18" customHeight="1">
      <c r="A33" s="98">
        <v>1</v>
      </c>
      <c r="B33" s="72">
        <v>2</v>
      </c>
      <c r="C33" s="72">
        <v>3</v>
      </c>
      <c r="D33" s="72">
        <v>4</v>
      </c>
      <c r="E33" s="72">
        <v>5</v>
      </c>
      <c r="F33" s="72">
        <v>6</v>
      </c>
      <c r="G33" s="98">
        <v>7</v>
      </c>
      <c r="H33" s="98">
        <v>8</v>
      </c>
      <c r="J33" s="460"/>
      <c r="K33" s="460"/>
    </row>
    <row r="34" spans="1:14" s="300" customFormat="1" ht="24.75" customHeight="1">
      <c r="A34" s="100">
        <v>1</v>
      </c>
      <c r="B34" s="407" t="s">
        <v>109</v>
      </c>
      <c r="C34" s="72" t="s">
        <v>89</v>
      </c>
      <c r="D34" s="72"/>
      <c r="E34" s="72"/>
      <c r="F34" s="72">
        <v>41.1</v>
      </c>
      <c r="G34" s="102">
        <f>E34*F34</f>
        <v>0</v>
      </c>
      <c r="H34" s="102">
        <f>G34*0.04498</f>
        <v>0</v>
      </c>
      <c r="I34" s="202"/>
      <c r="J34" s="460"/>
      <c r="K34" s="303"/>
    </row>
    <row r="35" spans="1:14" s="300" customFormat="1" ht="30.75" customHeight="1">
      <c r="A35" s="98"/>
      <c r="B35" s="72"/>
      <c r="C35" s="72" t="s">
        <v>90</v>
      </c>
      <c r="D35" s="72"/>
      <c r="E35" s="72"/>
      <c r="F35" s="72"/>
      <c r="G35" s="102">
        <f>E35*F35</f>
        <v>0</v>
      </c>
      <c r="H35" s="102">
        <f>G35*0.04185</f>
        <v>0</v>
      </c>
      <c r="I35" s="202"/>
      <c r="J35" s="460"/>
      <c r="K35" s="303"/>
    </row>
    <row r="36" spans="1:14" ht="21.75" customHeight="1">
      <c r="A36" s="104">
        <v>2</v>
      </c>
      <c r="B36" s="77"/>
      <c r="C36" s="72" t="s">
        <v>89</v>
      </c>
      <c r="D36" s="81"/>
      <c r="E36" s="81"/>
      <c r="F36" s="105"/>
      <c r="G36" s="102">
        <f>E36*F36</f>
        <v>0</v>
      </c>
      <c r="H36" s="102">
        <f>G36*0.04185</f>
        <v>0</v>
      </c>
      <c r="I36" s="61"/>
      <c r="J36" s="460"/>
      <c r="K36" s="303"/>
    </row>
    <row r="37" spans="1:14" ht="28.5" customHeight="1">
      <c r="A37" s="106"/>
      <c r="B37" s="77"/>
      <c r="C37" s="72" t="s">
        <v>90</v>
      </c>
      <c r="D37" s="81"/>
      <c r="E37" s="81"/>
      <c r="F37" s="105"/>
      <c r="G37" s="102">
        <f>E37*F37</f>
        <v>0</v>
      </c>
      <c r="H37" s="102">
        <f>G37*0.04185</f>
        <v>0</v>
      </c>
      <c r="I37" s="61"/>
      <c r="J37" s="460"/>
      <c r="K37" s="303"/>
    </row>
    <row r="38" spans="1:14" ht="33.75" customHeight="1">
      <c r="A38" s="104"/>
      <c r="B38" s="107" t="s">
        <v>38</v>
      </c>
      <c r="C38" s="108" t="s">
        <v>2</v>
      </c>
      <c r="D38" s="108" t="s">
        <v>2</v>
      </c>
      <c r="E38" s="108" t="s">
        <v>2</v>
      </c>
      <c r="F38" s="108" t="s">
        <v>2</v>
      </c>
      <c r="G38" s="109">
        <f>SUM(G34:G37)</f>
        <v>0</v>
      </c>
      <c r="H38" s="102">
        <f>SUM(H34:H37)</f>
        <v>0</v>
      </c>
      <c r="I38" s="61"/>
      <c r="J38" s="460"/>
      <c r="K38" s="303"/>
    </row>
    <row r="39" spans="1:14">
      <c r="A39" s="59"/>
      <c r="B39" s="58"/>
      <c r="C39" s="67"/>
      <c r="D39" s="58"/>
      <c r="E39" s="58"/>
      <c r="F39" s="67"/>
      <c r="G39" s="59"/>
      <c r="H39" s="59"/>
      <c r="I39" s="61"/>
      <c r="J39" s="460"/>
      <c r="K39" s="461"/>
    </row>
    <row r="40" spans="1:14" ht="20.25">
      <c r="A40" s="304"/>
      <c r="B40" s="565" t="s">
        <v>91</v>
      </c>
      <c r="C40" s="565"/>
      <c r="D40" s="565"/>
      <c r="E40" s="565"/>
      <c r="F40" s="565"/>
      <c r="G40" s="565"/>
      <c r="H40" s="305">
        <f>+I21+H38</f>
        <v>6299.946321032</v>
      </c>
      <c r="I40" s="306"/>
      <c r="J40" s="307"/>
      <c r="K40" s="307"/>
    </row>
    <row r="43" spans="1:14" s="61" customFormat="1">
      <c r="A43" s="56"/>
      <c r="B43" s="57"/>
      <c r="C43" s="57"/>
      <c r="D43" s="58"/>
      <c r="E43" s="58"/>
      <c r="F43" s="57"/>
      <c r="G43" s="57"/>
      <c r="H43" s="549"/>
      <c r="I43" s="549"/>
      <c r="J43" s="59"/>
      <c r="K43" s="59"/>
      <c r="L43" s="456" t="s">
        <v>81</v>
      </c>
      <c r="M43" s="57"/>
      <c r="N43" s="59"/>
    </row>
    <row r="44" spans="1:14" s="61" customFormat="1" ht="12.75" customHeight="1">
      <c r="A44" s="56"/>
      <c r="B44" s="57"/>
      <c r="C44" s="57"/>
      <c r="D44" s="58"/>
      <c r="E44" s="58"/>
      <c r="F44" s="57"/>
      <c r="G44" s="57"/>
      <c r="H44" s="549"/>
      <c r="I44" s="549"/>
      <c r="J44" s="59"/>
      <c r="K44" s="549" t="s">
        <v>79</v>
      </c>
      <c r="L44" s="549"/>
      <c r="M44" s="549"/>
      <c r="N44" s="59"/>
    </row>
    <row r="45" spans="1:14" s="61" customFormat="1" ht="36" customHeight="1" thickBot="1">
      <c r="B45" s="504" t="s">
        <v>108</v>
      </c>
      <c r="C45" s="564" t="s">
        <v>225</v>
      </c>
      <c r="D45" s="564"/>
      <c r="E45" s="564"/>
      <c r="F45" s="564"/>
      <c r="G45" s="564"/>
    </row>
    <row r="46" spans="1:14" s="61" customFormat="1" ht="23.25" customHeight="1">
      <c r="A46" s="59"/>
      <c r="B46" s="65" t="s">
        <v>36</v>
      </c>
      <c r="C46" s="65"/>
      <c r="D46" s="65"/>
      <c r="E46" s="65"/>
      <c r="F46" s="65"/>
      <c r="G46" s="65"/>
      <c r="H46" s="118"/>
      <c r="I46" s="118"/>
      <c r="J46" s="118"/>
    </row>
    <row r="47" spans="1:14" s="61" customFormat="1" ht="15" customHeight="1">
      <c r="A47" s="553" t="s">
        <v>273</v>
      </c>
      <c r="B47" s="553"/>
      <c r="C47" s="553"/>
      <c r="D47" s="553"/>
      <c r="E47" s="553"/>
      <c r="F47" s="553"/>
      <c r="G47" s="553"/>
      <c r="H47" s="553"/>
      <c r="I47" s="553"/>
      <c r="J47" s="553"/>
      <c r="K47" s="553"/>
      <c r="L47" s="553"/>
      <c r="M47" s="553"/>
    </row>
    <row r="48" spans="1:14" s="61" customFormat="1">
      <c r="A48" s="59"/>
      <c r="B48" s="65"/>
      <c r="C48" s="65"/>
      <c r="D48" s="65"/>
      <c r="E48" s="65"/>
      <c r="F48" s="65"/>
      <c r="G48" s="65"/>
      <c r="H48" s="65"/>
      <c r="I48" s="65"/>
      <c r="J48" s="65"/>
      <c r="K48" s="59"/>
      <c r="L48" s="59"/>
    </row>
    <row r="49" spans="1:17" s="300" customFormat="1" ht="114.75">
      <c r="A49" s="98" t="s">
        <v>82</v>
      </c>
      <c r="B49" s="72" t="s">
        <v>83</v>
      </c>
      <c r="C49" s="72" t="s">
        <v>92</v>
      </c>
      <c r="D49" s="72" t="s">
        <v>93</v>
      </c>
      <c r="E49" s="72" t="s">
        <v>86</v>
      </c>
      <c r="F49" s="72" t="s">
        <v>94</v>
      </c>
      <c r="G49" s="73" t="s">
        <v>95</v>
      </c>
      <c r="H49" s="72" t="s">
        <v>96</v>
      </c>
      <c r="I49" s="72" t="s">
        <v>97</v>
      </c>
      <c r="J49" s="72" t="s">
        <v>98</v>
      </c>
      <c r="K49" s="73" t="s">
        <v>99</v>
      </c>
      <c r="L49" s="73" t="s">
        <v>100</v>
      </c>
      <c r="M49" s="74" t="s">
        <v>101</v>
      </c>
      <c r="O49" s="460"/>
      <c r="P49" s="460"/>
    </row>
    <row r="50" spans="1:17" s="300" customFormat="1" ht="18" customHeight="1">
      <c r="A50" s="98">
        <v>1</v>
      </c>
      <c r="B50" s="72">
        <v>2</v>
      </c>
      <c r="C50" s="72">
        <v>3</v>
      </c>
      <c r="D50" s="72">
        <v>4</v>
      </c>
      <c r="E50" s="72">
        <v>5</v>
      </c>
      <c r="F50" s="72">
        <v>6</v>
      </c>
      <c r="G50" s="72">
        <v>7</v>
      </c>
      <c r="H50" s="72">
        <v>8</v>
      </c>
      <c r="I50" s="72">
        <v>9</v>
      </c>
      <c r="J50" s="72">
        <v>10</v>
      </c>
      <c r="K50" s="98">
        <v>11</v>
      </c>
      <c r="L50" s="98">
        <v>12</v>
      </c>
      <c r="M50" s="98">
        <v>13</v>
      </c>
      <c r="O50" s="460"/>
      <c r="P50" s="460"/>
    </row>
    <row r="51" spans="1:17" s="300" customFormat="1" ht="18" customHeight="1">
      <c r="A51" s="119">
        <v>1</v>
      </c>
      <c r="B51" s="297" t="s">
        <v>110</v>
      </c>
      <c r="C51" s="81" t="s">
        <v>89</v>
      </c>
      <c r="D51" s="347">
        <v>10288</v>
      </c>
      <c r="E51" s="347">
        <v>10288</v>
      </c>
      <c r="F51" s="347">
        <v>1.8499999999999999E-2</v>
      </c>
      <c r="G51" s="394">
        <f t="shared" ref="G51:G57" si="2">E51*F51</f>
        <v>190.328</v>
      </c>
      <c r="H51" s="395">
        <v>147</v>
      </c>
      <c r="I51" s="81" t="s">
        <v>2</v>
      </c>
      <c r="J51" s="81" t="s">
        <v>2</v>
      </c>
      <c r="K51" s="122">
        <f>G51*H51</f>
        <v>27978.216</v>
      </c>
      <c r="L51" s="119">
        <v>0.14369999999999999</v>
      </c>
      <c r="M51" s="122">
        <f t="shared" ref="M51:M57" si="3">K51*L51</f>
        <v>4020.4696392000001</v>
      </c>
      <c r="O51" s="460"/>
      <c r="P51" s="303"/>
    </row>
    <row r="52" spans="1:17" s="300" customFormat="1" ht="18" customHeight="1">
      <c r="A52" s="119">
        <v>1</v>
      </c>
      <c r="B52" s="297" t="s">
        <v>109</v>
      </c>
      <c r="C52" s="81" t="s">
        <v>89</v>
      </c>
      <c r="D52" s="347">
        <v>3942.52</v>
      </c>
      <c r="E52" s="505">
        <v>3942.52</v>
      </c>
      <c r="F52" s="347">
        <v>2.35E-2</v>
      </c>
      <c r="G52" s="394">
        <f t="shared" si="2"/>
        <v>92.64922</v>
      </c>
      <c r="H52" s="395">
        <v>147</v>
      </c>
      <c r="I52" s="81" t="s">
        <v>2</v>
      </c>
      <c r="J52" s="81" t="s">
        <v>2</v>
      </c>
      <c r="K52" s="122">
        <f>G52*H52</f>
        <v>13619.43534</v>
      </c>
      <c r="L52" s="119">
        <v>0.14369999999999999</v>
      </c>
      <c r="M52" s="122">
        <f t="shared" si="3"/>
        <v>1957.1128583579998</v>
      </c>
      <c r="O52" s="460"/>
      <c r="P52" s="303"/>
    </row>
    <row r="53" spans="1:17" ht="40.5">
      <c r="A53" s="119"/>
      <c r="B53" s="81"/>
      <c r="C53" s="81" t="s">
        <v>102</v>
      </c>
      <c r="D53" s="81"/>
      <c r="E53" s="81"/>
      <c r="F53" s="81"/>
      <c r="G53" s="121">
        <f t="shared" si="2"/>
        <v>0</v>
      </c>
      <c r="H53" s="122">
        <v>147</v>
      </c>
      <c r="I53" s="81" t="s">
        <v>2</v>
      </c>
      <c r="J53" s="81" t="s">
        <v>2</v>
      </c>
      <c r="K53" s="122">
        <f>G53*H53</f>
        <v>0</v>
      </c>
      <c r="L53" s="119">
        <v>0.14369999999999999</v>
      </c>
      <c r="M53" s="122">
        <f t="shared" si="3"/>
        <v>0</v>
      </c>
      <c r="O53" s="460"/>
      <c r="P53" s="303"/>
      <c r="Q53" s="300"/>
    </row>
    <row r="54" spans="1:17" ht="18" customHeight="1">
      <c r="A54" s="119">
        <v>2</v>
      </c>
      <c r="B54" s="81"/>
      <c r="C54" s="81" t="s">
        <v>89</v>
      </c>
      <c r="D54" s="81"/>
      <c r="E54" s="81"/>
      <c r="F54" s="81"/>
      <c r="G54" s="121">
        <f t="shared" si="2"/>
        <v>0</v>
      </c>
      <c r="H54" s="122" t="s">
        <v>2</v>
      </c>
      <c r="I54" s="81">
        <v>139</v>
      </c>
      <c r="J54" s="81" t="s">
        <v>2</v>
      </c>
      <c r="K54" s="122">
        <f>G54*I54</f>
        <v>0</v>
      </c>
      <c r="L54" s="119">
        <v>0.14369999999999999</v>
      </c>
      <c r="M54" s="122">
        <f t="shared" si="3"/>
        <v>0</v>
      </c>
      <c r="O54" s="460"/>
      <c r="P54" s="303"/>
    </row>
    <row r="55" spans="1:17" ht="40.5">
      <c r="A55" s="119"/>
      <c r="B55" s="81"/>
      <c r="C55" s="81" t="s">
        <v>102</v>
      </c>
      <c r="D55" s="81"/>
      <c r="E55" s="81"/>
      <c r="F55" s="81"/>
      <c r="G55" s="121">
        <f t="shared" si="2"/>
        <v>0</v>
      </c>
      <c r="H55" s="122" t="s">
        <v>2</v>
      </c>
      <c r="I55" s="81">
        <v>139</v>
      </c>
      <c r="J55" s="81" t="s">
        <v>2</v>
      </c>
      <c r="K55" s="122">
        <f>G55*I55</f>
        <v>0</v>
      </c>
      <c r="L55" s="119">
        <v>0.14369999999999999</v>
      </c>
      <c r="M55" s="122">
        <f t="shared" si="3"/>
        <v>0</v>
      </c>
      <c r="O55" s="460"/>
      <c r="P55" s="303"/>
    </row>
    <row r="56" spans="1:17" s="300" customFormat="1" ht="18" customHeight="1">
      <c r="A56" s="119">
        <v>3</v>
      </c>
      <c r="B56" s="81"/>
      <c r="C56" s="81" t="s">
        <v>89</v>
      </c>
      <c r="D56" s="81"/>
      <c r="E56" s="81"/>
      <c r="F56" s="81"/>
      <c r="G56" s="121">
        <f t="shared" si="2"/>
        <v>0</v>
      </c>
      <c r="H56" s="122" t="s">
        <v>2</v>
      </c>
      <c r="I56" s="81" t="s">
        <v>2</v>
      </c>
      <c r="J56" s="81">
        <v>110</v>
      </c>
      <c r="K56" s="122">
        <f>G56*J56</f>
        <v>0</v>
      </c>
      <c r="L56" s="119">
        <v>0.14369999999999999</v>
      </c>
      <c r="M56" s="122">
        <f t="shared" si="3"/>
        <v>0</v>
      </c>
      <c r="O56" s="460"/>
      <c r="P56" s="303"/>
      <c r="Q56" s="143"/>
    </row>
    <row r="57" spans="1:17" ht="40.5">
      <c r="A57" s="119"/>
      <c r="B57" s="81"/>
      <c r="C57" s="81" t="s">
        <v>102</v>
      </c>
      <c r="D57" s="81"/>
      <c r="E57" s="81"/>
      <c r="F57" s="81"/>
      <c r="G57" s="121">
        <f t="shared" si="2"/>
        <v>0</v>
      </c>
      <c r="H57" s="122" t="s">
        <v>2</v>
      </c>
      <c r="I57" s="81" t="s">
        <v>2</v>
      </c>
      <c r="J57" s="81">
        <v>110</v>
      </c>
      <c r="K57" s="122">
        <f>G57*J57</f>
        <v>0</v>
      </c>
      <c r="L57" s="119">
        <v>0.14369999999999999</v>
      </c>
      <c r="M57" s="122">
        <f t="shared" si="3"/>
        <v>0</v>
      </c>
      <c r="O57" s="460"/>
      <c r="P57" s="462"/>
    </row>
    <row r="58" spans="1:17" ht="22.5" customHeight="1">
      <c r="A58" s="123"/>
      <c r="B58" s="124" t="s">
        <v>38</v>
      </c>
      <c r="C58" s="108" t="s">
        <v>2</v>
      </c>
      <c r="D58" s="108" t="s">
        <v>2</v>
      </c>
      <c r="E58" s="108" t="s">
        <v>2</v>
      </c>
      <c r="F58" s="108" t="s">
        <v>2</v>
      </c>
      <c r="G58" s="108" t="s">
        <v>2</v>
      </c>
      <c r="H58" s="108" t="s">
        <v>2</v>
      </c>
      <c r="I58" s="108" t="s">
        <v>2</v>
      </c>
      <c r="J58" s="108" t="s">
        <v>2</v>
      </c>
      <c r="K58" s="108" t="s">
        <v>2</v>
      </c>
      <c r="L58" s="108" t="s">
        <v>2</v>
      </c>
      <c r="M58" s="109">
        <f>SUM(M51:M57)</f>
        <v>5977.5824975579999</v>
      </c>
      <c r="N58" s="308"/>
    </row>
    <row r="59" spans="1:17" s="61" customFormat="1" ht="27" customHeight="1">
      <c r="A59" s="203"/>
      <c r="B59" s="204"/>
      <c r="C59" s="205"/>
      <c r="D59" s="205"/>
      <c r="E59" s="205"/>
      <c r="F59" s="205"/>
      <c r="G59" s="205"/>
      <c r="H59" s="205"/>
      <c r="I59" s="205"/>
      <c r="J59" s="206"/>
      <c r="K59" s="206"/>
      <c r="L59" s="206"/>
      <c r="M59" s="207"/>
    </row>
    <row r="60" spans="1:17" s="61" customFormat="1" ht="10.5" customHeight="1">
      <c r="A60" s="203"/>
      <c r="B60" s="58"/>
      <c r="C60" s="204"/>
      <c r="D60" s="204"/>
      <c r="E60" s="204"/>
      <c r="F60" s="204"/>
      <c r="G60" s="204"/>
      <c r="H60" s="204"/>
      <c r="I60" s="204" t="s">
        <v>27</v>
      </c>
      <c r="J60" s="204"/>
      <c r="K60" s="204"/>
      <c r="L60" s="204"/>
      <c r="M60" s="208"/>
    </row>
    <row r="61" spans="1:17" s="61" customFormat="1" ht="22.5" customHeight="1">
      <c r="A61" s="59"/>
      <c r="B61" s="209" t="s">
        <v>103</v>
      </c>
      <c r="C61" s="65"/>
      <c r="D61" s="66" t="s">
        <v>27</v>
      </c>
      <c r="E61" s="66"/>
      <c r="F61" s="65"/>
      <c r="G61" s="65"/>
      <c r="H61" s="65"/>
      <c r="I61" s="65"/>
      <c r="J61" s="65"/>
      <c r="K61" s="118"/>
      <c r="L61" s="118"/>
      <c r="M61" s="118"/>
    </row>
    <row r="62" spans="1:17" s="61" customFormat="1" ht="28.5" customHeight="1">
      <c r="A62" s="59"/>
      <c r="B62" s="204" t="s">
        <v>104</v>
      </c>
      <c r="C62" s="65"/>
      <c r="D62" s="66"/>
      <c r="E62" s="66"/>
      <c r="F62" s="65"/>
      <c r="G62" s="65"/>
      <c r="H62" s="65"/>
      <c r="I62" s="65"/>
      <c r="J62" s="65"/>
      <c r="K62" s="118"/>
      <c r="L62" s="118"/>
      <c r="M62" s="118"/>
      <c r="N62" s="61" t="s">
        <v>27</v>
      </c>
    </row>
    <row r="63" spans="1:17" s="61" customFormat="1">
      <c r="A63" s="59"/>
      <c r="B63" s="204" t="s">
        <v>105</v>
      </c>
      <c r="C63" s="65"/>
      <c r="D63" s="66"/>
      <c r="E63" s="66"/>
      <c r="F63" s="65"/>
      <c r="G63" s="65"/>
      <c r="H63" s="65"/>
      <c r="I63" s="65"/>
      <c r="J63" s="65"/>
      <c r="K63" s="118" t="s">
        <v>27</v>
      </c>
      <c r="L63" s="118"/>
      <c r="M63" s="118"/>
    </row>
    <row r="64" spans="1:17" s="61" customFormat="1">
      <c r="A64" s="59"/>
      <c r="B64" s="66"/>
      <c r="C64" s="65"/>
      <c r="D64" s="66"/>
      <c r="E64" s="66"/>
      <c r="F64" s="65"/>
      <c r="G64" s="67"/>
      <c r="H64" s="67"/>
      <c r="I64" s="67"/>
      <c r="J64" s="67"/>
      <c r="K64" s="59"/>
      <c r="L64" s="59"/>
    </row>
    <row r="65" spans="3:12">
      <c r="C65" s="311"/>
      <c r="G65" s="311"/>
      <c r="I65" s="311"/>
      <c r="J65" s="311"/>
      <c r="K65" s="309"/>
      <c r="L65" s="309"/>
    </row>
  </sheetData>
  <mergeCells count="15">
    <mergeCell ref="A47:M47"/>
    <mergeCell ref="K44:M44"/>
    <mergeCell ref="F24:G24"/>
    <mergeCell ref="C45:G45"/>
    <mergeCell ref="H2:J2"/>
    <mergeCell ref="H43:I43"/>
    <mergeCell ref="H44:I44"/>
    <mergeCell ref="F25:G25"/>
    <mergeCell ref="F26:G26"/>
    <mergeCell ref="H26:J26"/>
    <mergeCell ref="A6:I6"/>
    <mergeCell ref="A30:H30"/>
    <mergeCell ref="B40:G40"/>
    <mergeCell ref="C3:G3"/>
    <mergeCell ref="C27:G27"/>
  </mergeCells>
  <pageMargins left="0.27559055118110198" right="0.15748031496063" top="0.51" bottom="0.39" header="0.23" footer="0.22"/>
  <pageSetup paperSize="9" scale="88" orientation="landscape" r:id="rId1"/>
  <headerFooter alignWithMargins="0"/>
  <rowBreaks count="2" manualBreakCount="2">
    <brk id="21" max="14" man="1"/>
    <brk id="42" max="16383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45"/>
  <sheetViews>
    <sheetView topLeftCell="A13" zoomScaleNormal="100" zoomScaleSheetLayoutView="100" workbookViewId="0">
      <selection activeCell="I18" activeCellId="1" sqref="I10 I18"/>
    </sheetView>
  </sheetViews>
  <sheetFormatPr defaultColWidth="9.140625" defaultRowHeight="13.5"/>
  <cols>
    <col min="1" max="1" width="4.28515625" style="147" customWidth="1"/>
    <col min="2" max="2" width="18.42578125" style="148" customWidth="1"/>
    <col min="3" max="3" width="10.5703125" style="148" bestFit="1" customWidth="1"/>
    <col min="4" max="4" width="9.42578125" style="148" bestFit="1" customWidth="1"/>
    <col min="5" max="5" width="10" style="148" customWidth="1"/>
    <col min="6" max="6" width="8.85546875" style="149" customWidth="1"/>
    <col min="7" max="7" width="9.5703125" style="148" customWidth="1"/>
    <col min="8" max="8" width="11.140625" style="149" customWidth="1"/>
    <col min="9" max="9" width="12.28515625" style="147" customWidth="1"/>
    <col min="10" max="13" width="9.140625" style="136"/>
    <col min="14" max="14" width="10.7109375" style="136" bestFit="1" customWidth="1"/>
    <col min="15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9" customHeight="1" thickBot="1">
      <c r="B3" s="62" t="s">
        <v>108</v>
      </c>
      <c r="C3" s="559" t="s">
        <v>226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ht="102.75" customHeight="1">
      <c r="A8" s="408"/>
      <c r="B8" s="40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  <c r="J8" s="410"/>
      <c r="K8" s="410"/>
      <c r="L8" s="410"/>
    </row>
    <row r="9" spans="1:14" ht="17.25">
      <c r="A9" s="408">
        <v>1</v>
      </c>
      <c r="B9" s="411">
        <v>2</v>
      </c>
      <c r="C9" s="411">
        <v>3</v>
      </c>
      <c r="D9" s="411">
        <v>4</v>
      </c>
      <c r="E9" s="411">
        <v>5</v>
      </c>
      <c r="F9" s="411">
        <v>6</v>
      </c>
      <c r="G9" s="411">
        <v>7</v>
      </c>
      <c r="H9" s="411">
        <v>8</v>
      </c>
      <c r="I9" s="408">
        <v>9</v>
      </c>
      <c r="J9" s="410"/>
      <c r="K9" s="410"/>
      <c r="L9" s="410"/>
    </row>
    <row r="10" spans="1:14" s="135" customFormat="1" ht="108.75">
      <c r="A10" s="408">
        <v>1</v>
      </c>
      <c r="B10" s="77" t="s">
        <v>72</v>
      </c>
      <c r="C10" s="412" t="s">
        <v>2</v>
      </c>
      <c r="D10" s="412" t="s">
        <v>2</v>
      </c>
      <c r="E10" s="412" t="s">
        <v>2</v>
      </c>
      <c r="F10" s="463">
        <v>5187</v>
      </c>
      <c r="G10" s="412">
        <v>29.32</v>
      </c>
      <c r="H10" s="414">
        <f>F10*G10</f>
        <v>152082.84</v>
      </c>
      <c r="I10" s="414">
        <f>H10*0.05348</f>
        <v>8133.3902831999994</v>
      </c>
      <c r="J10" s="410"/>
      <c r="K10" s="410"/>
      <c r="L10" s="410"/>
    </row>
    <row r="11" spans="1:14" s="135" customFormat="1" ht="122.25">
      <c r="A11" s="408">
        <v>2</v>
      </c>
      <c r="B11" s="77" t="s">
        <v>73</v>
      </c>
      <c r="C11" s="412" t="s">
        <v>2</v>
      </c>
      <c r="D11" s="412" t="s">
        <v>2</v>
      </c>
      <c r="E11" s="412" t="s">
        <v>2</v>
      </c>
      <c r="F11" s="463"/>
      <c r="G11" s="412">
        <v>21.4</v>
      </c>
      <c r="H11" s="414">
        <f>F11*G11</f>
        <v>0</v>
      </c>
      <c r="I11" s="414">
        <f t="shared" ref="I11:I17" si="0">H11*0.05348</f>
        <v>0</v>
      </c>
      <c r="J11" s="410"/>
      <c r="K11" s="410"/>
      <c r="L11" s="410"/>
    </row>
    <row r="12" spans="1:14" ht="108.75">
      <c r="A12" s="408">
        <v>3</v>
      </c>
      <c r="B12" s="77" t="s">
        <v>74</v>
      </c>
      <c r="C12" s="518">
        <f>67+4</f>
        <v>71</v>
      </c>
      <c r="D12" s="412" t="s">
        <v>2</v>
      </c>
      <c r="E12" s="412" t="s">
        <v>2</v>
      </c>
      <c r="F12" s="412" t="s">
        <v>2</v>
      </c>
      <c r="G12" s="412">
        <v>1100</v>
      </c>
      <c r="H12" s="415">
        <f>C12*G12</f>
        <v>78100</v>
      </c>
      <c r="I12" s="414">
        <f t="shared" si="0"/>
        <v>4176.7879999999996</v>
      </c>
      <c r="J12" s="410"/>
      <c r="K12" s="410"/>
      <c r="L12" s="410"/>
    </row>
    <row r="13" spans="1:14" ht="95.25">
      <c r="A13" s="408">
        <v>4</v>
      </c>
      <c r="B13" s="77" t="s">
        <v>75</v>
      </c>
      <c r="C13" s="416" t="s">
        <v>2</v>
      </c>
      <c r="D13" s="511">
        <f>SUM(D15:D17)</f>
        <v>14</v>
      </c>
      <c r="E13" s="511">
        <f>SUM(E15:E17)</f>
        <v>8199</v>
      </c>
      <c r="F13" s="412" t="s">
        <v>2</v>
      </c>
      <c r="G13" s="412" t="s">
        <v>2</v>
      </c>
      <c r="H13" s="415">
        <f>SUM(H15:H17)</f>
        <v>38971</v>
      </c>
      <c r="I13" s="414">
        <f t="shared" si="0"/>
        <v>2084.1690800000001</v>
      </c>
      <c r="J13" s="410"/>
      <c r="K13" s="410"/>
      <c r="L13" s="410"/>
    </row>
    <row r="14" spans="1:14" ht="17.25">
      <c r="A14" s="408"/>
      <c r="B14" s="77" t="s">
        <v>80</v>
      </c>
      <c r="C14" s="412"/>
      <c r="D14" s="413"/>
      <c r="E14" s="413"/>
      <c r="F14" s="412"/>
      <c r="G14" s="412"/>
      <c r="H14" s="415"/>
      <c r="I14" s="414">
        <f t="shared" si="0"/>
        <v>0</v>
      </c>
      <c r="J14" s="410"/>
      <c r="K14" s="410"/>
      <c r="L14" s="410"/>
    </row>
    <row r="15" spans="1:14" ht="27.75">
      <c r="A15" s="408">
        <v>4.0999999999999996</v>
      </c>
      <c r="B15" s="507" t="s">
        <v>119</v>
      </c>
      <c r="C15" s="412"/>
      <c r="D15" s="413">
        <v>4</v>
      </c>
      <c r="E15" s="413">
        <v>2024</v>
      </c>
      <c r="F15" s="412"/>
      <c r="G15" s="412"/>
      <c r="H15" s="415">
        <f t="shared" ref="H15:H16" si="1">D15*E15</f>
        <v>8096</v>
      </c>
      <c r="I15" s="414">
        <f t="shared" si="0"/>
        <v>432.97408000000001</v>
      </c>
      <c r="J15" s="410"/>
      <c r="K15" s="410"/>
      <c r="L15" s="410"/>
    </row>
    <row r="16" spans="1:14" ht="27">
      <c r="A16" s="408">
        <v>4.2</v>
      </c>
      <c r="B16" s="508" t="s">
        <v>118</v>
      </c>
      <c r="C16" s="509" t="s">
        <v>2</v>
      </c>
      <c r="D16" s="413">
        <v>5</v>
      </c>
      <c r="E16" s="413">
        <v>3285</v>
      </c>
      <c r="F16" s="412"/>
      <c r="G16" s="412"/>
      <c r="H16" s="415">
        <f t="shared" si="1"/>
        <v>16425</v>
      </c>
      <c r="I16" s="414">
        <f t="shared" si="0"/>
        <v>878.40899999999999</v>
      </c>
      <c r="J16" s="410"/>
      <c r="K16" s="410"/>
      <c r="L16" s="410"/>
    </row>
    <row r="17" spans="1:14" ht="27">
      <c r="A17" s="408">
        <v>4.3</v>
      </c>
      <c r="B17" s="510" t="s">
        <v>227</v>
      </c>
      <c r="C17" s="509"/>
      <c r="D17" s="413">
        <v>5</v>
      </c>
      <c r="E17" s="413">
        <v>2890</v>
      </c>
      <c r="F17" s="412" t="s">
        <v>2</v>
      </c>
      <c r="G17" s="412" t="s">
        <v>2</v>
      </c>
      <c r="H17" s="415">
        <f t="shared" ref="H17" si="2">D17*E17</f>
        <v>14450</v>
      </c>
      <c r="I17" s="414">
        <f t="shared" si="0"/>
        <v>772.78599999999994</v>
      </c>
      <c r="J17" s="410"/>
      <c r="K17" s="410"/>
      <c r="L17" s="410"/>
    </row>
    <row r="18" spans="1:14" s="422" customFormat="1" ht="27" customHeight="1">
      <c r="A18" s="417"/>
      <c r="B18" s="418" t="s">
        <v>38</v>
      </c>
      <c r="C18" s="418"/>
      <c r="D18" s="419" t="s">
        <v>2</v>
      </c>
      <c r="E18" s="419" t="s">
        <v>2</v>
      </c>
      <c r="F18" s="419" t="s">
        <v>2</v>
      </c>
      <c r="G18" s="419" t="s">
        <v>2</v>
      </c>
      <c r="H18" s="420">
        <f>SUM(H10:H13)</f>
        <v>269153.83999999997</v>
      </c>
      <c r="I18" s="420">
        <f>SUM(I10:I13)*0.65</f>
        <v>9356.3257860799986</v>
      </c>
      <c r="J18" s="421"/>
    </row>
    <row r="20" spans="1:14">
      <c r="B20" s="506"/>
    </row>
    <row r="21" spans="1:14" s="61" customFormat="1">
      <c r="A21" s="56"/>
      <c r="B21" s="57"/>
      <c r="C21" s="57"/>
      <c r="D21" s="58"/>
      <c r="E21" s="58"/>
      <c r="F21" s="57"/>
      <c r="G21" s="57"/>
      <c r="H21" s="549"/>
      <c r="I21" s="549"/>
      <c r="J21" s="59"/>
      <c r="K21" s="59"/>
      <c r="L21" s="385" t="s">
        <v>81</v>
      </c>
      <c r="M21" s="57"/>
      <c r="N21" s="59"/>
    </row>
    <row r="22" spans="1:14" s="61" customFormat="1" ht="12.75" customHeight="1">
      <c r="A22" s="56"/>
      <c r="B22" s="57"/>
      <c r="C22" s="57"/>
      <c r="D22" s="58"/>
      <c r="E22" s="58"/>
      <c r="F22" s="57"/>
      <c r="G22" s="57"/>
      <c r="H22" s="549"/>
      <c r="I22" s="549"/>
      <c r="J22" s="59"/>
      <c r="K22" s="549" t="s">
        <v>79</v>
      </c>
      <c r="L22" s="549"/>
      <c r="M22" s="549"/>
      <c r="N22" s="59"/>
    </row>
    <row r="23" spans="1:14" s="61" customFormat="1" ht="37.5" customHeight="1" thickBot="1">
      <c r="B23" s="504" t="s">
        <v>108</v>
      </c>
      <c r="C23" s="559" t="s">
        <v>226</v>
      </c>
      <c r="D23" s="559"/>
      <c r="E23" s="559"/>
      <c r="F23" s="559"/>
      <c r="G23" s="559"/>
    </row>
    <row r="24" spans="1:14" s="61" customFormat="1" ht="23.25" customHeight="1">
      <c r="A24" s="59"/>
      <c r="B24" s="65" t="s">
        <v>36</v>
      </c>
      <c r="C24" s="65"/>
      <c r="D24" s="65"/>
      <c r="E24" s="65"/>
      <c r="F24" s="65"/>
      <c r="G24" s="65"/>
      <c r="H24" s="118"/>
      <c r="I24" s="118"/>
      <c r="J24" s="118"/>
    </row>
    <row r="25" spans="1:14" s="61" customFormat="1" ht="15" customHeight="1">
      <c r="A25" s="553" t="s">
        <v>273</v>
      </c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</row>
    <row r="26" spans="1:14" s="61" customFormat="1">
      <c r="A26" s="59"/>
      <c r="B26" s="65"/>
      <c r="C26" s="65"/>
      <c r="D26" s="65"/>
      <c r="E26" s="65"/>
      <c r="F26" s="65"/>
      <c r="G26" s="65"/>
      <c r="H26" s="65"/>
      <c r="I26" s="65"/>
      <c r="J26" s="65"/>
      <c r="K26" s="59"/>
      <c r="L26" s="59"/>
    </row>
    <row r="27" spans="1:14" s="135" customFormat="1" ht="114.75">
      <c r="A27" s="98" t="s">
        <v>82</v>
      </c>
      <c r="B27" s="72" t="s">
        <v>83</v>
      </c>
      <c r="C27" s="72" t="s">
        <v>92</v>
      </c>
      <c r="D27" s="72" t="s">
        <v>93</v>
      </c>
      <c r="E27" s="72" t="s">
        <v>86</v>
      </c>
      <c r="F27" s="72" t="s">
        <v>94</v>
      </c>
      <c r="G27" s="73" t="s">
        <v>95</v>
      </c>
      <c r="H27" s="72" t="s">
        <v>96</v>
      </c>
      <c r="I27" s="72" t="s">
        <v>97</v>
      </c>
      <c r="J27" s="72" t="s">
        <v>98</v>
      </c>
      <c r="K27" s="73" t="s">
        <v>99</v>
      </c>
      <c r="L27" s="73" t="s">
        <v>100</v>
      </c>
      <c r="M27" s="74" t="s">
        <v>101</v>
      </c>
    </row>
    <row r="28" spans="1:14" s="135" customFormat="1" ht="18" customHeight="1">
      <c r="A28" s="70">
        <v>1</v>
      </c>
      <c r="B28" s="76">
        <v>2</v>
      </c>
      <c r="C28" s="76">
        <v>3</v>
      </c>
      <c r="D28" s="76">
        <v>4</v>
      </c>
      <c r="E28" s="76">
        <v>5</v>
      </c>
      <c r="F28" s="76">
        <v>6</v>
      </c>
      <c r="G28" s="76">
        <v>7</v>
      </c>
      <c r="H28" s="76">
        <v>8</v>
      </c>
      <c r="I28" s="76">
        <v>9</v>
      </c>
      <c r="J28" s="76">
        <v>10</v>
      </c>
      <c r="K28" s="70">
        <v>11</v>
      </c>
      <c r="L28" s="70">
        <v>12</v>
      </c>
      <c r="M28" s="70">
        <v>13</v>
      </c>
    </row>
    <row r="29" spans="1:14" s="135" customFormat="1" ht="18" customHeight="1">
      <c r="A29" s="158">
        <v>1</v>
      </c>
      <c r="B29" s="232" t="s">
        <v>204</v>
      </c>
      <c r="C29" s="34" t="s">
        <v>89</v>
      </c>
      <c r="D29" s="158">
        <v>4536</v>
      </c>
      <c r="E29" s="158">
        <v>4536</v>
      </c>
      <c r="F29" s="446">
        <v>3.2399999999999998E-2</v>
      </c>
      <c r="G29" s="80">
        <f>E29*F29</f>
        <v>146.96639999999999</v>
      </c>
      <c r="H29" s="159">
        <v>147</v>
      </c>
      <c r="I29" s="34" t="s">
        <v>2</v>
      </c>
      <c r="J29" s="34" t="s">
        <v>2</v>
      </c>
      <c r="K29" s="159">
        <f>G29*H29</f>
        <v>21604.060799999999</v>
      </c>
      <c r="L29" s="158">
        <v>0.14369999999999999</v>
      </c>
      <c r="M29" s="159">
        <f>K29*L29</f>
        <v>3104.5035369599996</v>
      </c>
    </row>
    <row r="30" spans="1:14" s="135" customFormat="1" ht="18" customHeight="1">
      <c r="A30" s="158">
        <v>2</v>
      </c>
      <c r="B30" s="424" t="s">
        <v>205</v>
      </c>
      <c r="C30" s="34" t="s">
        <v>89</v>
      </c>
      <c r="D30" s="158">
        <v>4896</v>
      </c>
      <c r="E30" s="158">
        <v>4896</v>
      </c>
      <c r="F30" s="446">
        <v>3.7600000000000001E-2</v>
      </c>
      <c r="G30" s="80">
        <f t="shared" ref="G30:G36" si="3">E30*F30</f>
        <v>184.08960000000002</v>
      </c>
      <c r="H30" s="159">
        <v>147</v>
      </c>
      <c r="I30" s="34" t="s">
        <v>2</v>
      </c>
      <c r="J30" s="34" t="s">
        <v>2</v>
      </c>
      <c r="K30" s="159">
        <f>G30*H30</f>
        <v>27061.171200000004</v>
      </c>
      <c r="L30" s="158">
        <v>0.14369999999999999</v>
      </c>
      <c r="M30" s="159">
        <f t="shared" ref="M30:M36" si="4">K30*L30</f>
        <v>3888.6903014400004</v>
      </c>
    </row>
    <row r="31" spans="1:14">
      <c r="A31" s="158">
        <v>6</v>
      </c>
      <c r="B31" s="232" t="s">
        <v>206</v>
      </c>
      <c r="C31" s="34" t="s">
        <v>89</v>
      </c>
      <c r="D31" s="76">
        <v>4993</v>
      </c>
      <c r="E31" s="76">
        <v>4993</v>
      </c>
      <c r="F31" s="447">
        <v>4.2099999999999999E-2</v>
      </c>
      <c r="G31" s="80">
        <f>E31*F31</f>
        <v>210.20529999999999</v>
      </c>
      <c r="H31" s="159">
        <v>147</v>
      </c>
      <c r="I31" s="159" t="s">
        <v>2</v>
      </c>
      <c r="J31" s="34" t="s">
        <v>2</v>
      </c>
      <c r="K31" s="159">
        <f>G31*H31</f>
        <v>30900.179099999998</v>
      </c>
      <c r="L31" s="158">
        <v>0.14369999999999999</v>
      </c>
      <c r="M31" s="159">
        <f t="shared" si="4"/>
        <v>4440.3557366699997</v>
      </c>
    </row>
    <row r="32" spans="1:14" ht="27">
      <c r="A32" s="158">
        <v>3</v>
      </c>
      <c r="B32" s="232"/>
      <c r="C32" s="34" t="s">
        <v>102</v>
      </c>
      <c r="D32" s="158"/>
      <c r="E32" s="158"/>
      <c r="F32" s="447"/>
      <c r="G32" s="80"/>
      <c r="H32" s="159"/>
      <c r="I32" s="159"/>
      <c r="J32" s="34"/>
      <c r="K32" s="159"/>
      <c r="L32" s="158">
        <v>0.14369999999999999</v>
      </c>
      <c r="M32" s="159">
        <f t="shared" si="4"/>
        <v>0</v>
      </c>
    </row>
    <row r="33" spans="1:14" ht="18" customHeight="1">
      <c r="A33" s="158">
        <v>4</v>
      </c>
      <c r="B33" s="232"/>
      <c r="C33" s="34" t="s">
        <v>89</v>
      </c>
      <c r="D33" s="76"/>
      <c r="E33" s="76"/>
      <c r="F33" s="446"/>
      <c r="G33" s="80">
        <f t="shared" si="3"/>
        <v>0</v>
      </c>
      <c r="H33" s="34" t="s">
        <v>2</v>
      </c>
      <c r="I33" s="159">
        <v>139</v>
      </c>
      <c r="J33" s="34" t="s">
        <v>2</v>
      </c>
      <c r="K33" s="159">
        <f>G33*I33</f>
        <v>0</v>
      </c>
      <c r="L33" s="158">
        <v>0.14369999999999999</v>
      </c>
      <c r="M33" s="159">
        <f t="shared" si="4"/>
        <v>0</v>
      </c>
    </row>
    <row r="34" spans="1:14" ht="18" customHeight="1">
      <c r="A34" s="158">
        <v>5</v>
      </c>
      <c r="B34" s="232" t="s">
        <v>207</v>
      </c>
      <c r="C34" s="34" t="s">
        <v>89</v>
      </c>
      <c r="D34" s="76">
        <v>3894</v>
      </c>
      <c r="E34" s="76">
        <v>3714</v>
      </c>
      <c r="F34" s="446">
        <v>4.2099999999999999E-2</v>
      </c>
      <c r="G34" s="80">
        <f>E34*F34</f>
        <v>156.35939999999999</v>
      </c>
      <c r="H34" s="34" t="s">
        <v>2</v>
      </c>
      <c r="I34" s="159">
        <v>139</v>
      </c>
      <c r="J34" s="34" t="s">
        <v>2</v>
      </c>
      <c r="K34" s="159">
        <f>G34*I34</f>
        <v>21733.956599999998</v>
      </c>
      <c r="L34" s="158">
        <v>0.14369999999999999</v>
      </c>
      <c r="M34" s="159">
        <f>K34*L34</f>
        <v>3123.1695634199996</v>
      </c>
    </row>
    <row r="35" spans="1:14" s="135" customFormat="1" ht="18" customHeight="1">
      <c r="A35" s="158">
        <v>7</v>
      </c>
      <c r="B35" s="232"/>
      <c r="C35" s="34" t="s">
        <v>89</v>
      </c>
      <c r="D35" s="34"/>
      <c r="E35" s="34"/>
      <c r="F35" s="34"/>
      <c r="G35" s="80">
        <f t="shared" si="3"/>
        <v>0</v>
      </c>
      <c r="H35" s="34" t="s">
        <v>2</v>
      </c>
      <c r="I35" s="34" t="s">
        <v>2</v>
      </c>
      <c r="J35" s="80">
        <v>110</v>
      </c>
      <c r="K35" s="159">
        <f>G35*J35</f>
        <v>0</v>
      </c>
      <c r="L35" s="158">
        <v>0.14369999999999999</v>
      </c>
      <c r="M35" s="159">
        <f t="shared" si="4"/>
        <v>0</v>
      </c>
    </row>
    <row r="36" spans="1:14" ht="27">
      <c r="A36" s="158">
        <v>8</v>
      </c>
      <c r="B36" s="120"/>
      <c r="C36" s="34" t="s">
        <v>102</v>
      </c>
      <c r="D36" s="34"/>
      <c r="E36" s="34"/>
      <c r="F36" s="34"/>
      <c r="G36" s="80">
        <f t="shared" si="3"/>
        <v>0</v>
      </c>
      <c r="H36" s="159" t="s">
        <v>2</v>
      </c>
      <c r="I36" s="159" t="s">
        <v>2</v>
      </c>
      <c r="J36" s="159">
        <v>110</v>
      </c>
      <c r="K36" s="159">
        <f>G36*J36</f>
        <v>0</v>
      </c>
      <c r="L36" s="158">
        <v>0.14369999999999999</v>
      </c>
      <c r="M36" s="159">
        <f t="shared" si="4"/>
        <v>0</v>
      </c>
    </row>
    <row r="37" spans="1:14" ht="22.5" customHeight="1">
      <c r="A37" s="158"/>
      <c r="B37" s="423" t="s">
        <v>38</v>
      </c>
      <c r="C37" s="84" t="s">
        <v>2</v>
      </c>
      <c r="D37" s="84" t="s">
        <v>2</v>
      </c>
      <c r="E37" s="84" t="s">
        <v>2</v>
      </c>
      <c r="F37" s="84" t="s">
        <v>2</v>
      </c>
      <c r="G37" s="84" t="s">
        <v>2</v>
      </c>
      <c r="H37" s="84" t="s">
        <v>2</v>
      </c>
      <c r="I37" s="84" t="s">
        <v>2</v>
      </c>
      <c r="J37" s="84" t="s">
        <v>2</v>
      </c>
      <c r="K37" s="84" t="s">
        <v>2</v>
      </c>
      <c r="L37" s="84" t="s">
        <v>2</v>
      </c>
      <c r="M37" s="162">
        <f>SUM(M29:M36)</f>
        <v>14556.71913849</v>
      </c>
      <c r="N37" s="421"/>
    </row>
    <row r="38" spans="1:14" ht="12" customHeight="1">
      <c r="A38" s="125"/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8"/>
    </row>
    <row r="39" spans="1:14" ht="19.5" customHeight="1">
      <c r="A39" s="209" t="s">
        <v>103</v>
      </c>
      <c r="B39" s="65"/>
      <c r="C39" s="66" t="s">
        <v>27</v>
      </c>
      <c r="D39" s="66"/>
      <c r="E39" s="65"/>
      <c r="F39" s="65"/>
      <c r="G39" s="65"/>
      <c r="H39" s="65"/>
      <c r="I39" s="65"/>
      <c r="J39" s="118"/>
      <c r="K39" s="118"/>
      <c r="L39" s="118"/>
      <c r="M39" s="133"/>
    </row>
    <row r="40" spans="1:14" ht="48.75" customHeight="1">
      <c r="A40" s="566" t="s">
        <v>172</v>
      </c>
      <c r="B40" s="566"/>
      <c r="C40" s="566"/>
      <c r="D40" s="566"/>
      <c r="E40" s="566"/>
      <c r="F40" s="566"/>
      <c r="G40" s="566"/>
      <c r="H40" s="566"/>
      <c r="I40" s="566"/>
      <c r="J40" s="566"/>
      <c r="K40" s="566"/>
      <c r="L40" s="566"/>
      <c r="M40" s="566"/>
    </row>
    <row r="41" spans="1:14" ht="22.5" customHeight="1">
      <c r="A41" s="204"/>
      <c r="B41" s="65"/>
      <c r="C41" s="66"/>
      <c r="D41" s="66"/>
      <c r="E41" s="65"/>
      <c r="F41" s="65"/>
      <c r="G41" s="65"/>
      <c r="H41" s="65"/>
      <c r="I41" s="65"/>
      <c r="J41" s="118" t="s">
        <v>27</v>
      </c>
      <c r="K41" s="118"/>
      <c r="L41" s="118"/>
      <c r="M41" s="133"/>
    </row>
    <row r="42" spans="1:14" ht="14.25">
      <c r="B42" s="163"/>
      <c r="C42" s="151"/>
      <c r="D42" s="164"/>
      <c r="E42" s="164"/>
      <c r="F42" s="151"/>
      <c r="G42" s="151"/>
      <c r="H42" s="151"/>
      <c r="I42" s="151"/>
      <c r="J42" s="151"/>
      <c r="K42" s="152"/>
      <c r="L42" s="152"/>
      <c r="M42" s="152"/>
    </row>
    <row r="43" spans="1:14">
      <c r="B43" s="131"/>
      <c r="C43" s="151"/>
      <c r="D43" s="164"/>
      <c r="E43" s="164"/>
      <c r="F43" s="151"/>
      <c r="G43" s="151"/>
      <c r="H43" s="151"/>
      <c r="I43" s="151"/>
      <c r="J43" s="151"/>
      <c r="K43" s="152"/>
      <c r="L43" s="152"/>
      <c r="M43" s="152"/>
    </row>
    <row r="44" spans="1:14">
      <c r="B44" s="131"/>
      <c r="C44" s="151"/>
      <c r="D44" s="164"/>
      <c r="E44" s="164"/>
      <c r="F44" s="151"/>
      <c r="G44" s="151"/>
      <c r="H44" s="151"/>
      <c r="I44" s="151"/>
      <c r="J44" s="151"/>
      <c r="K44" s="152"/>
      <c r="L44" s="152"/>
      <c r="M44" s="152"/>
    </row>
    <row r="45" spans="1:14" ht="10.5" customHeight="1">
      <c r="B45" s="164"/>
      <c r="C45" s="151"/>
      <c r="D45" s="164"/>
      <c r="E45" s="164"/>
      <c r="F45" s="151"/>
      <c r="G45" s="149"/>
      <c r="I45" s="149"/>
      <c r="J45" s="149"/>
      <c r="K45" s="147"/>
      <c r="L45" s="147"/>
    </row>
  </sheetData>
  <mergeCells count="9">
    <mergeCell ref="A25:M25"/>
    <mergeCell ref="A40:M40"/>
    <mergeCell ref="H2:J2"/>
    <mergeCell ref="H21:I21"/>
    <mergeCell ref="H22:I22"/>
    <mergeCell ref="K22:M22"/>
    <mergeCell ref="A6:I6"/>
    <mergeCell ref="C3:G3"/>
    <mergeCell ref="C23:G23"/>
  </mergeCells>
  <pageMargins left="0.43307086614173229" right="0.15748031496062992" top="0.39370078740157483" bottom="0.31496062992125984" header="0.23622047244094491" footer="0.23622047244094491"/>
  <pageSetup paperSize="9" scale="83" orientation="landscape" r:id="rId1"/>
  <headerFooter alignWithMargins="0"/>
  <rowBreaks count="1" manualBreakCount="1">
    <brk id="2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N50"/>
  <sheetViews>
    <sheetView topLeftCell="A19" zoomScaleNormal="100" workbookViewId="0">
      <selection activeCell="I21" activeCellId="1" sqref="I16 I21"/>
    </sheetView>
  </sheetViews>
  <sheetFormatPr defaultColWidth="9.140625" defaultRowHeight="13.5"/>
  <cols>
    <col min="1" max="1" width="4.28515625" style="147" customWidth="1"/>
    <col min="2" max="2" width="25" style="148" customWidth="1"/>
    <col min="3" max="3" width="13.28515625" style="148" customWidth="1"/>
    <col min="4" max="5" width="10" style="148" customWidth="1"/>
    <col min="6" max="6" width="11.7109375" style="149" customWidth="1"/>
    <col min="7" max="7" width="11" style="148" customWidth="1"/>
    <col min="8" max="8" width="11.85546875" style="149" customWidth="1"/>
    <col min="9" max="9" width="12.140625" style="147" customWidth="1"/>
    <col min="10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4.5" customHeight="1" thickBot="1">
      <c r="B3" s="62" t="s">
        <v>108</v>
      </c>
      <c r="C3" s="559" t="s">
        <v>228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313" customFormat="1" ht="17.25" hidden="1">
      <c r="A8" s="312"/>
      <c r="B8" s="567"/>
      <c r="C8" s="567"/>
      <c r="D8" s="567"/>
      <c r="E8" s="567"/>
      <c r="F8" s="567"/>
      <c r="G8" s="567"/>
      <c r="H8" s="567"/>
      <c r="I8" s="567"/>
    </row>
    <row r="9" spans="1:14" hidden="1">
      <c r="B9" s="568"/>
      <c r="C9" s="568"/>
      <c r="D9" s="568"/>
      <c r="E9" s="568"/>
      <c r="F9" s="568"/>
      <c r="G9" s="568"/>
      <c r="H9" s="568"/>
    </row>
    <row r="10" spans="1:14" s="135" customFormat="1" ht="52.5" customHeight="1">
      <c r="A10" s="70"/>
      <c r="B10" s="71"/>
      <c r="C10" s="72" t="s">
        <v>65</v>
      </c>
      <c r="D10" s="72" t="s">
        <v>66</v>
      </c>
      <c r="E10" s="72" t="s">
        <v>67</v>
      </c>
      <c r="F10" s="72" t="s">
        <v>68</v>
      </c>
      <c r="G10" s="73" t="s">
        <v>69</v>
      </c>
      <c r="H10" s="73" t="s">
        <v>70</v>
      </c>
      <c r="I10" s="74" t="s">
        <v>71</v>
      </c>
      <c r="K10" s="136"/>
      <c r="L10" s="136"/>
    </row>
    <row r="11" spans="1:14" s="135" customFormat="1" ht="9" customHeight="1">
      <c r="A11" s="70">
        <v>1</v>
      </c>
      <c r="B11" s="76">
        <v>2</v>
      </c>
      <c r="C11" s="76">
        <v>3</v>
      </c>
      <c r="D11" s="76">
        <v>4</v>
      </c>
      <c r="E11" s="76">
        <v>5</v>
      </c>
      <c r="F11" s="76">
        <v>6</v>
      </c>
      <c r="G11" s="76">
        <v>7</v>
      </c>
      <c r="H11" s="76">
        <v>8</v>
      </c>
      <c r="I11" s="70">
        <v>9</v>
      </c>
      <c r="K11" s="136"/>
      <c r="L11" s="136"/>
    </row>
    <row r="12" spans="1:14" ht="81">
      <c r="A12" s="70">
        <v>1</v>
      </c>
      <c r="B12" s="77" t="s">
        <v>72</v>
      </c>
      <c r="C12" s="34" t="s">
        <v>2</v>
      </c>
      <c r="D12" s="34" t="s">
        <v>2</v>
      </c>
      <c r="E12" s="34" t="s">
        <v>2</v>
      </c>
      <c r="F12" s="31">
        <v>4411.2999999999993</v>
      </c>
      <c r="G12" s="34">
        <v>29.32</v>
      </c>
      <c r="H12" s="78">
        <f>F12*G12</f>
        <v>129339.31599999998</v>
      </c>
      <c r="I12" s="78">
        <f>H12*0.05348</f>
        <v>6917.0666196799984</v>
      </c>
    </row>
    <row r="13" spans="1:14" ht="94.5">
      <c r="A13" s="70">
        <v>2</v>
      </c>
      <c r="B13" s="77" t="s">
        <v>73</v>
      </c>
      <c r="C13" s="34" t="s">
        <v>2</v>
      </c>
      <c r="D13" s="34" t="s">
        <v>2</v>
      </c>
      <c r="E13" s="34" t="s">
        <v>2</v>
      </c>
      <c r="F13" s="31"/>
      <c r="G13" s="34">
        <v>21.4</v>
      </c>
      <c r="H13" s="78">
        <f>F13*G13</f>
        <v>0</v>
      </c>
      <c r="I13" s="78">
        <f t="shared" ref="I13:I18" si="0">H13*0.05348</f>
        <v>0</v>
      </c>
    </row>
    <row r="14" spans="1:14" ht="81">
      <c r="A14" s="70">
        <v>3</v>
      </c>
      <c r="B14" s="77" t="s">
        <v>74</v>
      </c>
      <c r="C14" s="34">
        <v>115</v>
      </c>
      <c r="D14" s="34" t="s">
        <v>2</v>
      </c>
      <c r="E14" s="34" t="s">
        <v>2</v>
      </c>
      <c r="F14" s="34" t="s">
        <v>2</v>
      </c>
      <c r="G14" s="34">
        <v>1100</v>
      </c>
      <c r="H14" s="80">
        <f>C14*G14</f>
        <v>126500</v>
      </c>
      <c r="I14" s="78">
        <f t="shared" si="0"/>
        <v>6765.22</v>
      </c>
    </row>
    <row r="15" spans="1:14" ht="67.5">
      <c r="A15" s="70">
        <v>4</v>
      </c>
      <c r="B15" s="77" t="s">
        <v>75</v>
      </c>
      <c r="C15" s="34" t="s">
        <v>2</v>
      </c>
      <c r="D15" s="80">
        <f>SUM(D17:D20)</f>
        <v>7</v>
      </c>
      <c r="E15" s="80">
        <f>SUM(E17:E20)</f>
        <v>11240</v>
      </c>
      <c r="F15" s="34" t="s">
        <v>2</v>
      </c>
      <c r="G15" s="34" t="s">
        <v>2</v>
      </c>
      <c r="H15" s="78">
        <f>SUM(H17:H20)</f>
        <v>12464</v>
      </c>
      <c r="I15" s="78">
        <f t="shared" si="0"/>
        <v>666.57471999999996</v>
      </c>
    </row>
    <row r="16" spans="1:14" ht="14.25" customHeight="1">
      <c r="A16" s="70"/>
      <c r="B16" s="77" t="s">
        <v>80</v>
      </c>
      <c r="C16" s="34"/>
      <c r="D16" s="34"/>
      <c r="E16" s="34"/>
      <c r="F16" s="34"/>
      <c r="G16" s="34"/>
      <c r="H16" s="80"/>
      <c r="I16" s="78">
        <f t="shared" si="0"/>
        <v>0</v>
      </c>
    </row>
    <row r="17" spans="1:14" ht="11.25" customHeight="1">
      <c r="A17" s="512">
        <v>4.0999999999999996</v>
      </c>
      <c r="B17" s="513" t="s">
        <v>118</v>
      </c>
      <c r="C17" s="514" t="s">
        <v>2</v>
      </c>
      <c r="D17" s="514">
        <v>5</v>
      </c>
      <c r="E17" s="514">
        <v>1200</v>
      </c>
      <c r="F17" s="34"/>
      <c r="G17" s="34"/>
      <c r="H17" s="515">
        <f>D17*E17</f>
        <v>6000</v>
      </c>
      <c r="I17" s="78">
        <f t="shared" si="0"/>
        <v>320.88</v>
      </c>
    </row>
    <row r="18" spans="1:14">
      <c r="A18" s="512">
        <v>4.2</v>
      </c>
      <c r="B18" s="513" t="s">
        <v>229</v>
      </c>
      <c r="C18" s="514" t="s">
        <v>2</v>
      </c>
      <c r="D18" s="514">
        <v>1.6</v>
      </c>
      <c r="E18" s="514">
        <v>2040</v>
      </c>
      <c r="F18" s="34"/>
      <c r="G18" s="34"/>
      <c r="H18" s="515">
        <f t="shared" ref="H18:H19" si="1">D18*E18</f>
        <v>3264</v>
      </c>
      <c r="I18" s="78">
        <f t="shared" si="0"/>
        <v>174.55871999999999</v>
      </c>
    </row>
    <row r="19" spans="1:14">
      <c r="A19" s="512">
        <v>4.3</v>
      </c>
      <c r="B19" s="513" t="s">
        <v>230</v>
      </c>
      <c r="C19" s="514" t="s">
        <v>2</v>
      </c>
      <c r="D19" s="514">
        <v>0.4</v>
      </c>
      <c r="E19" s="514">
        <v>8000</v>
      </c>
      <c r="F19" s="34"/>
      <c r="G19" s="34"/>
      <c r="H19" s="515">
        <f t="shared" si="1"/>
        <v>3200</v>
      </c>
      <c r="I19" s="78">
        <f>H19*0.05348</f>
        <v>171.136</v>
      </c>
    </row>
    <row r="20" spans="1:14" ht="10.5" customHeight="1">
      <c r="A20" s="70">
        <v>4.4000000000000004</v>
      </c>
      <c r="B20" s="79"/>
      <c r="C20" s="34"/>
      <c r="D20" s="34"/>
      <c r="E20" s="34"/>
      <c r="F20" s="34"/>
      <c r="G20" s="34"/>
      <c r="H20" s="80"/>
      <c r="I20" s="78"/>
    </row>
    <row r="21" spans="1:14" ht="13.5" customHeight="1">
      <c r="A21" s="82"/>
      <c r="B21" s="83" t="s">
        <v>38</v>
      </c>
      <c r="C21" s="83"/>
      <c r="D21" s="84" t="s">
        <v>2</v>
      </c>
      <c r="E21" s="84" t="s">
        <v>2</v>
      </c>
      <c r="F21" s="84" t="s">
        <v>2</v>
      </c>
      <c r="G21" s="84" t="s">
        <v>2</v>
      </c>
      <c r="H21" s="85">
        <f>SUM(H12:H15)</f>
        <v>268303.31599999999</v>
      </c>
      <c r="I21" s="85">
        <f>SUM(I12:I15)*0.65</f>
        <v>9326.7598707920006</v>
      </c>
      <c r="J21" s="292"/>
    </row>
    <row r="24" spans="1:14" s="61" customFormat="1">
      <c r="A24" s="56"/>
      <c r="B24" s="57"/>
      <c r="C24" s="57"/>
      <c r="D24" s="58"/>
      <c r="E24" s="58"/>
      <c r="F24" s="57"/>
      <c r="G24" s="57"/>
      <c r="H24" s="549"/>
      <c r="I24" s="549"/>
      <c r="J24" s="59"/>
      <c r="K24" s="59"/>
      <c r="L24" s="385" t="s">
        <v>81</v>
      </c>
      <c r="M24" s="57"/>
      <c r="N24" s="59"/>
    </row>
    <row r="25" spans="1:14" s="61" customFormat="1" ht="12.75" customHeight="1">
      <c r="A25" s="56"/>
      <c r="B25" s="217"/>
      <c r="C25" s="57"/>
      <c r="D25" s="58"/>
      <c r="E25" s="58"/>
      <c r="F25" s="57"/>
      <c r="G25" s="57"/>
      <c r="H25" s="549"/>
      <c r="I25" s="549"/>
      <c r="J25" s="59"/>
      <c r="K25" s="549" t="s">
        <v>79</v>
      </c>
      <c r="L25" s="549"/>
      <c r="M25" s="549"/>
      <c r="N25" s="59"/>
    </row>
    <row r="26" spans="1:14" s="61" customFormat="1" ht="31.5" customHeight="1" thickBot="1">
      <c r="B26" s="504" t="s">
        <v>108</v>
      </c>
      <c r="C26" s="559" t="s">
        <v>228</v>
      </c>
      <c r="D26" s="559"/>
      <c r="E26" s="559"/>
      <c r="F26" s="559"/>
      <c r="G26" s="559"/>
    </row>
    <row r="27" spans="1:14" s="61" customFormat="1" ht="23.25" customHeight="1">
      <c r="A27" s="59"/>
      <c r="B27" s="65" t="s">
        <v>36</v>
      </c>
      <c r="C27" s="65"/>
      <c r="D27" s="65"/>
      <c r="E27" s="65"/>
      <c r="F27" s="65"/>
      <c r="G27" s="65"/>
      <c r="H27" s="118"/>
      <c r="I27" s="118"/>
      <c r="J27" s="118"/>
    </row>
    <row r="28" spans="1:14" s="61" customFormat="1" ht="15" customHeight="1">
      <c r="A28" s="553" t="s">
        <v>273</v>
      </c>
      <c r="B28" s="553"/>
      <c r="C28" s="553"/>
      <c r="D28" s="553"/>
      <c r="E28" s="553"/>
      <c r="F28" s="553"/>
      <c r="G28" s="553"/>
      <c r="H28" s="553"/>
      <c r="I28" s="553"/>
      <c r="J28" s="553"/>
      <c r="K28" s="553"/>
      <c r="L28" s="553"/>
      <c r="M28" s="553"/>
    </row>
    <row r="29" spans="1:14" s="61" customFormat="1">
      <c r="A29" s="59"/>
      <c r="B29" s="65"/>
      <c r="C29" s="65"/>
      <c r="D29" s="65"/>
      <c r="E29" s="65"/>
      <c r="F29" s="65"/>
      <c r="G29" s="65"/>
      <c r="H29" s="65"/>
      <c r="I29" s="65"/>
      <c r="J29" s="65"/>
      <c r="K29" s="59"/>
      <c r="L29" s="59"/>
    </row>
    <row r="30" spans="1:14" s="135" customFormat="1" ht="114.75">
      <c r="A30" s="98" t="s">
        <v>82</v>
      </c>
      <c r="B30" s="72" t="s">
        <v>83</v>
      </c>
      <c r="C30" s="72" t="s">
        <v>92</v>
      </c>
      <c r="D30" s="72" t="s">
        <v>93</v>
      </c>
      <c r="E30" s="72" t="s">
        <v>86</v>
      </c>
      <c r="F30" s="72" t="s">
        <v>94</v>
      </c>
      <c r="G30" s="73" t="s">
        <v>95</v>
      </c>
      <c r="H30" s="72" t="s">
        <v>96</v>
      </c>
      <c r="I30" s="72" t="s">
        <v>97</v>
      </c>
      <c r="J30" s="72" t="s">
        <v>98</v>
      </c>
      <c r="K30" s="73" t="s">
        <v>99</v>
      </c>
      <c r="L30" s="73" t="s">
        <v>100</v>
      </c>
      <c r="M30" s="74" t="s">
        <v>101</v>
      </c>
    </row>
    <row r="31" spans="1:14" s="135" customFormat="1" ht="18" customHeight="1">
      <c r="A31" s="70">
        <v>1</v>
      </c>
      <c r="B31" s="76">
        <v>2</v>
      </c>
      <c r="C31" s="76">
        <v>3</v>
      </c>
      <c r="D31" s="76">
        <v>4</v>
      </c>
      <c r="E31" s="76">
        <v>5</v>
      </c>
      <c r="F31" s="76">
        <v>6</v>
      </c>
      <c r="G31" s="76">
        <v>7</v>
      </c>
      <c r="H31" s="76">
        <v>8</v>
      </c>
      <c r="I31" s="76">
        <v>9</v>
      </c>
      <c r="J31" s="76">
        <v>10</v>
      </c>
      <c r="K31" s="70">
        <v>11</v>
      </c>
      <c r="L31" s="70">
        <v>12</v>
      </c>
      <c r="M31" s="70">
        <v>13</v>
      </c>
    </row>
    <row r="32" spans="1:14" s="135" customFormat="1" ht="18" customHeight="1">
      <c r="A32" s="158">
        <v>1</v>
      </c>
      <c r="B32" s="425" t="s">
        <v>173</v>
      </c>
      <c r="C32" s="34" t="s">
        <v>89</v>
      </c>
      <c r="D32" s="34">
        <v>7361.25</v>
      </c>
      <c r="E32" s="34">
        <v>7210.05</v>
      </c>
      <c r="F32" s="314" t="s">
        <v>268</v>
      </c>
      <c r="G32" s="80">
        <f t="shared" ref="G32:G39" si="2">E32*F32</f>
        <v>194.67134999999999</v>
      </c>
      <c r="H32" s="159">
        <v>147</v>
      </c>
      <c r="I32" s="34" t="s">
        <v>2</v>
      </c>
      <c r="J32" s="34" t="s">
        <v>2</v>
      </c>
      <c r="K32" s="159">
        <f>G32*H32</f>
        <v>28616.688449999998</v>
      </c>
      <c r="L32" s="158">
        <v>0.14369999999999999</v>
      </c>
      <c r="M32" s="159">
        <f>K32*L32</f>
        <v>4112.2181302649997</v>
      </c>
    </row>
    <row r="33" spans="1:13" s="135" customFormat="1" ht="18" customHeight="1">
      <c r="A33" s="158">
        <v>2</v>
      </c>
      <c r="B33" s="425" t="s">
        <v>174</v>
      </c>
      <c r="C33" s="34" t="s">
        <v>89</v>
      </c>
      <c r="D33" s="34">
        <v>3800</v>
      </c>
      <c r="E33" s="34">
        <v>3800</v>
      </c>
      <c r="F33" s="34">
        <v>2.1399999999999999E-2</v>
      </c>
      <c r="G33" s="80">
        <f t="shared" si="2"/>
        <v>81.319999999999993</v>
      </c>
      <c r="H33" s="159">
        <v>147</v>
      </c>
      <c r="I33" s="34" t="s">
        <v>2</v>
      </c>
      <c r="J33" s="34" t="s">
        <v>2</v>
      </c>
      <c r="K33" s="159">
        <f>G33*H33</f>
        <v>11954.039999999999</v>
      </c>
      <c r="L33" s="158">
        <v>0.14369999999999999</v>
      </c>
      <c r="M33" s="159">
        <f t="shared" ref="M33:M39" si="3">K33*L33</f>
        <v>1717.7955479999998</v>
      </c>
    </row>
    <row r="34" spans="1:13" s="135" customFormat="1" ht="18" customHeight="1">
      <c r="A34" s="158">
        <v>3</v>
      </c>
      <c r="B34" s="425" t="s">
        <v>175</v>
      </c>
      <c r="C34" s="34" t="s">
        <v>89</v>
      </c>
      <c r="D34" s="34">
        <v>4207</v>
      </c>
      <c r="E34" s="34">
        <v>4207</v>
      </c>
      <c r="F34" s="34">
        <v>3.2399999999999998E-2</v>
      </c>
      <c r="G34" s="80">
        <f t="shared" si="2"/>
        <v>136.30679999999998</v>
      </c>
      <c r="H34" s="159">
        <v>147</v>
      </c>
      <c r="I34" s="34" t="s">
        <v>2</v>
      </c>
      <c r="J34" s="34" t="s">
        <v>2</v>
      </c>
      <c r="K34" s="159">
        <f>G34*H34</f>
        <v>20037.099599999998</v>
      </c>
      <c r="L34" s="158">
        <v>0.14369999999999999</v>
      </c>
      <c r="M34" s="159">
        <f t="shared" si="3"/>
        <v>2879.3312125199996</v>
      </c>
    </row>
    <row r="35" spans="1:13" ht="27">
      <c r="A35" s="158">
        <v>4</v>
      </c>
      <c r="B35" s="425" t="s">
        <v>176</v>
      </c>
      <c r="C35" s="34" t="s">
        <v>102</v>
      </c>
      <c r="D35" s="34">
        <v>3039.12</v>
      </c>
      <c r="E35" s="34">
        <v>3039.12</v>
      </c>
      <c r="F35" s="34">
        <v>3.6600000000000001E-2</v>
      </c>
      <c r="G35" s="80">
        <f t="shared" si="2"/>
        <v>111.231792</v>
      </c>
      <c r="H35" s="159">
        <v>147</v>
      </c>
      <c r="I35" s="159" t="s">
        <v>2</v>
      </c>
      <c r="J35" s="34" t="s">
        <v>2</v>
      </c>
      <c r="K35" s="159">
        <f>G35*H35</f>
        <v>16351.073424</v>
      </c>
      <c r="L35" s="158">
        <v>0.14369999999999999</v>
      </c>
      <c r="M35" s="159">
        <f t="shared" si="3"/>
        <v>2349.6492510287999</v>
      </c>
    </row>
    <row r="36" spans="1:13" ht="18" customHeight="1">
      <c r="A36" s="158"/>
      <c r="B36" s="79"/>
      <c r="C36" s="34" t="s">
        <v>89</v>
      </c>
      <c r="D36" s="34"/>
      <c r="E36" s="34"/>
      <c r="F36" s="34"/>
      <c r="G36" s="80">
        <f t="shared" si="2"/>
        <v>0</v>
      </c>
      <c r="H36" s="34" t="s">
        <v>2</v>
      </c>
      <c r="I36" s="159">
        <v>139</v>
      </c>
      <c r="J36" s="34" t="s">
        <v>2</v>
      </c>
      <c r="K36" s="159">
        <f>G36*I36</f>
        <v>0</v>
      </c>
      <c r="L36" s="158">
        <v>0.14369999999999999</v>
      </c>
      <c r="M36" s="159">
        <f t="shared" si="3"/>
        <v>0</v>
      </c>
    </row>
    <row r="37" spans="1:13" ht="27">
      <c r="A37" s="158"/>
      <c r="B37" s="79"/>
      <c r="C37" s="34" t="s">
        <v>102</v>
      </c>
      <c r="D37" s="34"/>
      <c r="E37" s="34"/>
      <c r="F37" s="34"/>
      <c r="G37" s="80">
        <f t="shared" si="2"/>
        <v>0</v>
      </c>
      <c r="H37" s="34" t="s">
        <v>2</v>
      </c>
      <c r="I37" s="159">
        <v>139</v>
      </c>
      <c r="J37" s="34" t="s">
        <v>2</v>
      </c>
      <c r="K37" s="159">
        <f>G37*I37</f>
        <v>0</v>
      </c>
      <c r="L37" s="158">
        <v>0.14369999999999999</v>
      </c>
      <c r="M37" s="159">
        <f t="shared" si="3"/>
        <v>0</v>
      </c>
    </row>
    <row r="38" spans="1:13" s="135" customFormat="1" ht="18" customHeight="1">
      <c r="A38" s="158"/>
      <c r="B38" s="34"/>
      <c r="C38" s="34" t="s">
        <v>89</v>
      </c>
      <c r="D38" s="34"/>
      <c r="E38" s="34"/>
      <c r="F38" s="34"/>
      <c r="G38" s="80">
        <f t="shared" si="2"/>
        <v>0</v>
      </c>
      <c r="H38" s="34" t="s">
        <v>2</v>
      </c>
      <c r="I38" s="34" t="s">
        <v>2</v>
      </c>
      <c r="J38" s="80">
        <v>110</v>
      </c>
      <c r="K38" s="159">
        <f>G38*J38</f>
        <v>0</v>
      </c>
      <c r="L38" s="158">
        <v>0.14369999999999999</v>
      </c>
      <c r="M38" s="159">
        <f t="shared" si="3"/>
        <v>0</v>
      </c>
    </row>
    <row r="39" spans="1:13" ht="27">
      <c r="A39" s="158"/>
      <c r="B39" s="79"/>
      <c r="C39" s="34" t="s">
        <v>102</v>
      </c>
      <c r="D39" s="34"/>
      <c r="E39" s="34"/>
      <c r="F39" s="34"/>
      <c r="G39" s="80">
        <f t="shared" si="2"/>
        <v>0</v>
      </c>
      <c r="H39" s="159" t="s">
        <v>2</v>
      </c>
      <c r="I39" s="159" t="s">
        <v>2</v>
      </c>
      <c r="J39" s="159">
        <v>110</v>
      </c>
      <c r="K39" s="159">
        <f>G39*J39</f>
        <v>0</v>
      </c>
      <c r="L39" s="158">
        <v>0.14369999999999999</v>
      </c>
      <c r="M39" s="159">
        <f t="shared" si="3"/>
        <v>0</v>
      </c>
    </row>
    <row r="40" spans="1:13" ht="22.5" customHeight="1">
      <c r="A40" s="160"/>
      <c r="B40" s="161" t="s">
        <v>38</v>
      </c>
      <c r="C40" s="84" t="s">
        <v>2</v>
      </c>
      <c r="D40" s="84" t="s">
        <v>2</v>
      </c>
      <c r="E40" s="84" t="s">
        <v>2</v>
      </c>
      <c r="F40" s="84" t="s">
        <v>2</v>
      </c>
      <c r="G40" s="84" t="s">
        <v>2</v>
      </c>
      <c r="H40" s="84" t="s">
        <v>2</v>
      </c>
      <c r="I40" s="84" t="s">
        <v>2</v>
      </c>
      <c r="J40" s="84" t="s">
        <v>2</v>
      </c>
      <c r="K40" s="84" t="s">
        <v>2</v>
      </c>
      <c r="L40" s="84" t="s">
        <v>2</v>
      </c>
      <c r="M40" s="162">
        <f>SUM(M32:M39)</f>
        <v>11058.994141813801</v>
      </c>
    </row>
    <row r="41" spans="1:13" ht="22.5" customHeight="1">
      <c r="A41" s="125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3"/>
    </row>
    <row r="42" spans="1:13" ht="14.25">
      <c r="A42" s="209" t="s">
        <v>103</v>
      </c>
      <c r="B42" s="65"/>
      <c r="C42" s="66" t="s">
        <v>27</v>
      </c>
      <c r="D42" s="66"/>
      <c r="E42" s="65"/>
      <c r="F42" s="65"/>
      <c r="G42" s="65"/>
      <c r="H42" s="65"/>
      <c r="I42" s="65"/>
      <c r="J42" s="118"/>
      <c r="K42" s="118"/>
      <c r="L42" s="118"/>
      <c r="M42" s="133"/>
    </row>
    <row r="43" spans="1:13" ht="48.75" customHeight="1">
      <c r="A43" s="566" t="s">
        <v>172</v>
      </c>
      <c r="B43" s="566"/>
      <c r="C43" s="566"/>
      <c r="D43" s="566"/>
      <c r="E43" s="566"/>
      <c r="F43" s="566"/>
      <c r="G43" s="566"/>
      <c r="H43" s="566"/>
      <c r="I43" s="566"/>
      <c r="J43" s="566"/>
      <c r="K43" s="566"/>
      <c r="L43" s="566"/>
      <c r="M43" s="566"/>
    </row>
    <row r="44" spans="1:13" ht="14.25">
      <c r="B44" s="163"/>
      <c r="C44" s="151"/>
      <c r="D44" s="164"/>
      <c r="E44" s="164"/>
      <c r="F44" s="151"/>
      <c r="G44" s="151"/>
      <c r="H44" s="151"/>
      <c r="I44" s="151"/>
      <c r="J44" s="151"/>
      <c r="K44" s="152"/>
      <c r="L44" s="152"/>
      <c r="M44" s="152"/>
    </row>
    <row r="45" spans="1:13">
      <c r="B45" s="131"/>
      <c r="C45" s="151"/>
      <c r="D45" s="164"/>
      <c r="E45" s="164"/>
      <c r="F45" s="151"/>
      <c r="G45" s="151"/>
      <c r="H45" s="151"/>
      <c r="I45" s="151"/>
      <c r="J45" s="151"/>
      <c r="K45" s="152"/>
      <c r="L45" s="152"/>
      <c r="M45" s="152"/>
    </row>
    <row r="46" spans="1:13">
      <c r="B46" s="131"/>
      <c r="C46" s="151"/>
      <c r="D46" s="164"/>
      <c r="E46" s="164"/>
      <c r="F46" s="151"/>
      <c r="G46" s="151"/>
      <c r="H46" s="151"/>
      <c r="I46" s="151"/>
      <c r="J46" s="151"/>
      <c r="K46" s="152"/>
      <c r="L46" s="152"/>
      <c r="M46" s="152"/>
    </row>
    <row r="47" spans="1:13">
      <c r="B47" s="164"/>
      <c r="C47" s="151"/>
      <c r="D47" s="164"/>
      <c r="E47" s="164"/>
      <c r="F47" s="151"/>
      <c r="G47" s="149"/>
      <c r="I47" s="149"/>
      <c r="J47" s="149"/>
      <c r="K47" s="147"/>
      <c r="L47" s="147"/>
    </row>
    <row r="48" spans="1:13">
      <c r="C48" s="149"/>
      <c r="G48" s="149"/>
      <c r="I48" s="149"/>
      <c r="J48" s="149"/>
      <c r="K48" s="147"/>
      <c r="L48" s="147"/>
    </row>
    <row r="49" spans="1:11">
      <c r="B49" s="164"/>
      <c r="C49" s="151"/>
      <c r="D49" s="164"/>
      <c r="E49" s="151"/>
      <c r="G49" s="149"/>
      <c r="I49" s="149"/>
      <c r="J49" s="147"/>
      <c r="K49" s="147"/>
    </row>
    <row r="50" spans="1:11">
      <c r="A50" s="136"/>
      <c r="B50" s="136"/>
      <c r="C50" s="136"/>
      <c r="D50" s="136"/>
      <c r="E50" s="136"/>
      <c r="F50" s="136"/>
      <c r="G50" s="136"/>
      <c r="H50" s="136"/>
      <c r="I50" s="136"/>
    </row>
  </sheetData>
  <mergeCells count="11">
    <mergeCell ref="A28:M28"/>
    <mergeCell ref="A43:M43"/>
    <mergeCell ref="H2:J2"/>
    <mergeCell ref="H24:I24"/>
    <mergeCell ref="H25:I25"/>
    <mergeCell ref="K25:M25"/>
    <mergeCell ref="B8:I8"/>
    <mergeCell ref="B9:H9"/>
    <mergeCell ref="A6:I6"/>
    <mergeCell ref="C3:G3"/>
    <mergeCell ref="C26:G26"/>
  </mergeCells>
  <pageMargins left="0.41" right="0.18" top="0.25" bottom="0.48" header="0.16" footer="0.27"/>
  <pageSetup scale="88" orientation="landscape" verticalDpi="0" r:id="rId1"/>
  <headerFooter alignWithMargins="0"/>
  <rowBreaks count="1" manualBreakCount="1">
    <brk id="23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Y47"/>
  <sheetViews>
    <sheetView topLeftCell="A19" zoomScaleNormal="100" workbookViewId="0">
      <selection activeCell="I19" activeCellId="1" sqref="H22:I22 I19"/>
    </sheetView>
  </sheetViews>
  <sheetFormatPr defaultColWidth="9.140625" defaultRowHeight="13.5"/>
  <cols>
    <col min="1" max="1" width="4.28515625" style="147" customWidth="1"/>
    <col min="2" max="2" width="30.7109375" style="148" customWidth="1"/>
    <col min="3" max="3" width="8.28515625" style="148" customWidth="1"/>
    <col min="4" max="5" width="10" style="148" customWidth="1"/>
    <col min="6" max="6" width="9.140625" style="149"/>
    <col min="7" max="7" width="10" style="148" customWidth="1"/>
    <col min="8" max="8" width="11.85546875" style="149" customWidth="1"/>
    <col min="9" max="9" width="12.140625" style="147" customWidth="1"/>
    <col min="10" max="10" width="9.140625" style="136"/>
    <col min="11" max="11" width="13.7109375" style="136" customWidth="1"/>
    <col min="12" max="13" width="9.140625" style="136"/>
    <col min="14" max="14" width="7.5703125" style="136" customWidth="1"/>
    <col min="15" max="16384" width="9.140625" style="136"/>
  </cols>
  <sheetData>
    <row r="1" spans="1:18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8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8" s="61" customFormat="1" ht="31.5" customHeight="1" thickBot="1">
      <c r="B3" s="62" t="s">
        <v>108</v>
      </c>
      <c r="C3" s="572" t="s">
        <v>231</v>
      </c>
      <c r="D3" s="572"/>
      <c r="E3" s="572"/>
      <c r="F3" s="572"/>
      <c r="G3" s="572"/>
    </row>
    <row r="4" spans="1:18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8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8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8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8" s="135" customFormat="1" ht="63.75">
      <c r="A8" s="70"/>
      <c r="B8" s="71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8" s="135" customFormat="1" ht="12.75">
      <c r="A9" s="70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0">
        <v>9</v>
      </c>
    </row>
    <row r="10" spans="1:18" ht="54.75">
      <c r="A10" s="70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31">
        <v>421.6</v>
      </c>
      <c r="G10" s="34">
        <v>29.32</v>
      </c>
      <c r="H10" s="78">
        <f>F10*G10</f>
        <v>12361.312</v>
      </c>
      <c r="I10" s="78">
        <f>H10*0.05348</f>
        <v>661.08296575999998</v>
      </c>
      <c r="K10" s="571"/>
      <c r="L10" s="571"/>
      <c r="M10" s="315"/>
      <c r="N10" s="315"/>
      <c r="O10" s="315"/>
      <c r="P10" s="315"/>
      <c r="Q10" s="315"/>
      <c r="R10" s="315"/>
    </row>
    <row r="11" spans="1:18" ht="67.5">
      <c r="A11" s="70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31">
        <v>3147.35</v>
      </c>
      <c r="G11" s="34">
        <v>21.4</v>
      </c>
      <c r="H11" s="78">
        <f>F11*G11</f>
        <v>67353.289999999994</v>
      </c>
      <c r="I11" s="78">
        <f t="shared" ref="I11:I18" si="0">H11*0.05348</f>
        <v>3602.0539491999998</v>
      </c>
      <c r="K11" s="571"/>
      <c r="L11" s="571"/>
    </row>
    <row r="12" spans="1:18" ht="67.5">
      <c r="A12" s="70">
        <v>3</v>
      </c>
      <c r="B12" s="77" t="s">
        <v>74</v>
      </c>
      <c r="C12" s="79">
        <v>72</v>
      </c>
      <c r="D12" s="34" t="s">
        <v>2</v>
      </c>
      <c r="E12" s="34" t="s">
        <v>2</v>
      </c>
      <c r="F12" s="34" t="s">
        <v>2</v>
      </c>
      <c r="G12" s="34">
        <v>1100</v>
      </c>
      <c r="H12" s="80">
        <f>C12*G12</f>
        <v>79200</v>
      </c>
      <c r="I12" s="78">
        <f t="shared" si="0"/>
        <v>4235.616</v>
      </c>
      <c r="K12" s="571"/>
      <c r="L12" s="571"/>
    </row>
    <row r="13" spans="1:18" ht="40.5">
      <c r="A13" s="70">
        <v>4</v>
      </c>
      <c r="B13" s="77" t="s">
        <v>75</v>
      </c>
      <c r="C13" s="316" t="s">
        <v>2</v>
      </c>
      <c r="D13" s="80">
        <f>SUM(D15:D18)</f>
        <v>34</v>
      </c>
      <c r="E13" s="80">
        <f>SUM(E15:E18)</f>
        <v>12170</v>
      </c>
      <c r="F13" s="34" t="s">
        <v>2</v>
      </c>
      <c r="G13" s="34" t="s">
        <v>2</v>
      </c>
      <c r="H13" s="80">
        <f>SUM(H15:H18)</f>
        <v>81080</v>
      </c>
      <c r="I13" s="78">
        <f t="shared" si="0"/>
        <v>4336.1584000000003</v>
      </c>
      <c r="K13" s="571"/>
      <c r="L13" s="571"/>
    </row>
    <row r="14" spans="1:18" ht="21" customHeight="1">
      <c r="A14" s="70"/>
      <c r="B14" s="77" t="s">
        <v>80</v>
      </c>
      <c r="C14" s="34"/>
      <c r="D14" s="34"/>
      <c r="E14" s="34"/>
      <c r="F14" s="34"/>
      <c r="G14" s="34"/>
      <c r="H14" s="80"/>
      <c r="I14" s="78">
        <f t="shared" si="0"/>
        <v>0</v>
      </c>
      <c r="K14" s="571"/>
      <c r="L14" s="571"/>
    </row>
    <row r="15" spans="1:18" ht="21" customHeight="1">
      <c r="A15" s="70">
        <v>4.0999999999999996</v>
      </c>
      <c r="B15" s="79" t="s">
        <v>141</v>
      </c>
      <c r="C15" s="34">
        <v>1</v>
      </c>
      <c r="D15" s="317">
        <v>4</v>
      </c>
      <c r="E15" s="34">
        <v>2980</v>
      </c>
      <c r="F15" s="34" t="s">
        <v>2</v>
      </c>
      <c r="G15" s="34" t="s">
        <v>2</v>
      </c>
      <c r="H15" s="80">
        <f>D15*E15</f>
        <v>11920</v>
      </c>
      <c r="I15" s="78">
        <f t="shared" si="0"/>
        <v>637.48159999999996</v>
      </c>
      <c r="K15" s="571"/>
      <c r="L15" s="571"/>
    </row>
    <row r="16" spans="1:18" ht="21" customHeight="1">
      <c r="A16" s="70">
        <v>4.2</v>
      </c>
      <c r="B16" s="79" t="s">
        <v>212</v>
      </c>
      <c r="C16" s="34" t="s">
        <v>2</v>
      </c>
      <c r="D16" s="34">
        <v>4</v>
      </c>
      <c r="E16" s="34">
        <v>4390</v>
      </c>
      <c r="F16" s="34" t="s">
        <v>2</v>
      </c>
      <c r="G16" s="34" t="s">
        <v>2</v>
      </c>
      <c r="H16" s="80">
        <f>D16*E16</f>
        <v>17560</v>
      </c>
      <c r="I16" s="78">
        <f t="shared" si="0"/>
        <v>939.10879999999997</v>
      </c>
      <c r="K16" s="571"/>
      <c r="L16" s="571"/>
    </row>
    <row r="17" spans="1:25">
      <c r="A17" s="70">
        <v>4.3</v>
      </c>
      <c r="B17" s="79" t="s">
        <v>244</v>
      </c>
      <c r="C17" s="34" t="s">
        <v>2</v>
      </c>
      <c r="D17" s="34">
        <v>4</v>
      </c>
      <c r="E17" s="34">
        <v>3000</v>
      </c>
      <c r="F17" s="34" t="s">
        <v>2</v>
      </c>
      <c r="G17" s="34" t="s">
        <v>2</v>
      </c>
      <c r="H17" s="80">
        <f>D17*E17</f>
        <v>12000</v>
      </c>
      <c r="I17" s="78">
        <f t="shared" si="0"/>
        <v>641.76</v>
      </c>
      <c r="K17" s="571"/>
      <c r="L17" s="571"/>
    </row>
    <row r="18" spans="1:25" ht="27">
      <c r="A18" s="70">
        <v>4.4000000000000004</v>
      </c>
      <c r="B18" s="79" t="s">
        <v>213</v>
      </c>
      <c r="C18" s="34" t="s">
        <v>2</v>
      </c>
      <c r="D18" s="34">
        <v>22</v>
      </c>
      <c r="E18" s="34">
        <v>1800</v>
      </c>
      <c r="F18" s="34" t="s">
        <v>2</v>
      </c>
      <c r="G18" s="34" t="s">
        <v>2</v>
      </c>
      <c r="H18" s="80">
        <f>D18*E18</f>
        <v>39600</v>
      </c>
      <c r="I18" s="78">
        <f t="shared" si="0"/>
        <v>2117.808</v>
      </c>
      <c r="K18" s="571"/>
      <c r="L18" s="571"/>
    </row>
    <row r="19" spans="1:25" ht="27" customHeight="1">
      <c r="A19" s="82"/>
      <c r="B19" s="83" t="s">
        <v>38</v>
      </c>
      <c r="C19" s="83"/>
      <c r="D19" s="84" t="s">
        <v>2</v>
      </c>
      <c r="E19" s="84" t="s">
        <v>2</v>
      </c>
      <c r="F19" s="84" t="s">
        <v>2</v>
      </c>
      <c r="G19" s="84" t="s">
        <v>2</v>
      </c>
      <c r="H19" s="85">
        <f>SUM(H10:H13)</f>
        <v>239994.60200000001</v>
      </c>
      <c r="I19" s="85">
        <f>SUM(I10:I13)*0.65</f>
        <v>8342.6923547240003</v>
      </c>
      <c r="J19" s="292"/>
      <c r="K19" s="571"/>
      <c r="L19" s="571"/>
    </row>
    <row r="22" spans="1:25" s="61" customFormat="1">
      <c r="A22" s="56"/>
      <c r="B22" s="57"/>
      <c r="C22" s="57"/>
      <c r="D22" s="58"/>
      <c r="E22" s="58"/>
      <c r="F22" s="57"/>
      <c r="G22" s="57"/>
      <c r="H22" s="549"/>
      <c r="I22" s="549"/>
      <c r="J22" s="59"/>
      <c r="K22" s="59"/>
      <c r="L22" s="385" t="s">
        <v>81</v>
      </c>
      <c r="M22" s="57"/>
      <c r="N22" s="59"/>
    </row>
    <row r="23" spans="1:25" s="61" customFormat="1" ht="12.75" customHeight="1">
      <c r="A23" s="56"/>
      <c r="B23" s="57"/>
      <c r="C23" s="57"/>
      <c r="D23" s="58"/>
      <c r="E23" s="58"/>
      <c r="F23" s="57"/>
      <c r="G23" s="57"/>
      <c r="H23" s="549"/>
      <c r="I23" s="549"/>
      <c r="J23" s="59"/>
      <c r="K23" s="549" t="s">
        <v>79</v>
      </c>
      <c r="L23" s="549"/>
      <c r="M23" s="549"/>
      <c r="N23" s="59"/>
    </row>
    <row r="24" spans="1:25" s="61" customFormat="1" ht="34.5" customHeight="1" thickBot="1">
      <c r="B24" s="516" t="s">
        <v>108</v>
      </c>
      <c r="C24" s="570" t="s">
        <v>231</v>
      </c>
      <c r="D24" s="570"/>
      <c r="E24" s="570"/>
      <c r="F24" s="570"/>
      <c r="G24" s="570"/>
    </row>
    <row r="25" spans="1:25" s="61" customFormat="1" ht="23.25" customHeight="1">
      <c r="A25" s="59"/>
      <c r="B25" s="65" t="s">
        <v>36</v>
      </c>
      <c r="C25" s="65"/>
      <c r="D25" s="65"/>
      <c r="E25" s="65"/>
      <c r="F25" s="65"/>
      <c r="G25" s="65"/>
      <c r="H25" s="118"/>
      <c r="I25" s="118"/>
      <c r="J25" s="118"/>
    </row>
    <row r="26" spans="1:25" s="61" customFormat="1" ht="15" customHeight="1">
      <c r="A26" s="553" t="s">
        <v>273</v>
      </c>
      <c r="B26" s="553"/>
      <c r="C26" s="553"/>
      <c r="D26" s="553"/>
      <c r="E26" s="553"/>
      <c r="F26" s="553"/>
      <c r="G26" s="553"/>
      <c r="H26" s="553"/>
      <c r="I26" s="553"/>
      <c r="J26" s="553"/>
      <c r="K26" s="553"/>
      <c r="L26" s="553"/>
      <c r="M26" s="553"/>
    </row>
    <row r="27" spans="1:25" s="61" customFormat="1">
      <c r="A27" s="59"/>
      <c r="B27" s="65"/>
      <c r="C27" s="65"/>
      <c r="D27" s="65"/>
      <c r="E27" s="65"/>
      <c r="F27" s="65"/>
      <c r="G27" s="65"/>
      <c r="H27" s="65"/>
      <c r="I27" s="65"/>
      <c r="J27" s="65"/>
      <c r="K27" s="59"/>
      <c r="L27" s="59"/>
    </row>
    <row r="28" spans="1:25" s="135" customFormat="1" ht="114.75">
      <c r="A28" s="98" t="s">
        <v>82</v>
      </c>
      <c r="B28" s="72" t="s">
        <v>83</v>
      </c>
      <c r="C28" s="72" t="s">
        <v>92</v>
      </c>
      <c r="D28" s="72" t="s">
        <v>93</v>
      </c>
      <c r="E28" s="72" t="s">
        <v>86</v>
      </c>
      <c r="F28" s="72" t="s">
        <v>94</v>
      </c>
      <c r="G28" s="73" t="s">
        <v>95</v>
      </c>
      <c r="H28" s="72" t="s">
        <v>96</v>
      </c>
      <c r="I28" s="72" t="s">
        <v>97</v>
      </c>
      <c r="J28" s="72" t="s">
        <v>98</v>
      </c>
      <c r="K28" s="73" t="s">
        <v>99</v>
      </c>
      <c r="L28" s="73" t="s">
        <v>100</v>
      </c>
      <c r="M28" s="74" t="s">
        <v>101</v>
      </c>
    </row>
    <row r="29" spans="1:25" s="135" customFormat="1" ht="18" customHeight="1">
      <c r="A29" s="70">
        <v>1</v>
      </c>
      <c r="B29" s="76">
        <v>2</v>
      </c>
      <c r="C29" s="76">
        <v>3</v>
      </c>
      <c r="D29" s="76">
        <v>4</v>
      </c>
      <c r="E29" s="76">
        <v>5</v>
      </c>
      <c r="F29" s="76">
        <v>6</v>
      </c>
      <c r="G29" s="76">
        <v>7</v>
      </c>
      <c r="H29" s="76">
        <v>8</v>
      </c>
      <c r="I29" s="76">
        <v>9</v>
      </c>
      <c r="J29" s="76">
        <v>10</v>
      </c>
      <c r="K29" s="70">
        <v>11</v>
      </c>
      <c r="L29" s="70">
        <v>12</v>
      </c>
      <c r="M29" s="70">
        <v>13</v>
      </c>
    </row>
    <row r="30" spans="1:25" ht="18" customHeight="1">
      <c r="A30" s="158">
        <v>1</v>
      </c>
      <c r="B30" s="426" t="s">
        <v>34</v>
      </c>
      <c r="C30" s="34" t="s">
        <v>89</v>
      </c>
      <c r="D30" s="80">
        <v>3989</v>
      </c>
      <c r="E30" s="80">
        <v>3989</v>
      </c>
      <c r="F30" s="34">
        <v>3.7600000000000001E-2</v>
      </c>
      <c r="G30" s="121">
        <f>E30*F30</f>
        <v>149.9864</v>
      </c>
      <c r="H30" s="81">
        <v>147</v>
      </c>
      <c r="I30" s="122"/>
      <c r="J30" s="81" t="s">
        <v>2</v>
      </c>
      <c r="K30" s="122">
        <f>G30*H30</f>
        <v>22048.000800000002</v>
      </c>
      <c r="L30" s="119">
        <v>0.14369999999999999</v>
      </c>
      <c r="M30" s="122">
        <f>K30*L30</f>
        <v>3168.2977149600001</v>
      </c>
    </row>
    <row r="31" spans="1:25" s="135" customFormat="1" ht="18" customHeight="1">
      <c r="A31" s="158">
        <v>2</v>
      </c>
      <c r="B31" s="426" t="s">
        <v>32</v>
      </c>
      <c r="C31" s="34" t="s">
        <v>89</v>
      </c>
      <c r="D31" s="34">
        <v>3807</v>
      </c>
      <c r="E31" s="34">
        <v>3807</v>
      </c>
      <c r="F31" s="34">
        <v>2.8299999999999999E-2</v>
      </c>
      <c r="G31" s="121">
        <f>E31*F31</f>
        <v>107.73809999999999</v>
      </c>
      <c r="H31" s="81">
        <v>147</v>
      </c>
      <c r="I31" s="122"/>
      <c r="J31" s="81" t="s">
        <v>2</v>
      </c>
      <c r="K31" s="122">
        <f>G31*H31</f>
        <v>15837.500699999999</v>
      </c>
      <c r="L31" s="119">
        <v>0.14369999999999999</v>
      </c>
      <c r="M31" s="122">
        <f>K31*L31</f>
        <v>2275.8488505899995</v>
      </c>
      <c r="N31" s="293"/>
      <c r="W31" s="136"/>
      <c r="X31" s="136"/>
      <c r="Y31" s="136"/>
    </row>
    <row r="32" spans="1:25" ht="40.5">
      <c r="A32" s="158"/>
      <c r="B32" s="426"/>
      <c r="C32" s="34" t="s">
        <v>102</v>
      </c>
      <c r="D32" s="34"/>
      <c r="E32" s="34"/>
      <c r="F32" s="34"/>
      <c r="G32" s="121">
        <f t="shared" ref="G32:G36" si="1">E32*F32</f>
        <v>0</v>
      </c>
      <c r="H32" s="81">
        <v>147</v>
      </c>
      <c r="I32" s="122" t="s">
        <v>2</v>
      </c>
      <c r="J32" s="81" t="s">
        <v>2</v>
      </c>
      <c r="K32" s="122">
        <f>G32*H32</f>
        <v>0</v>
      </c>
      <c r="L32" s="119">
        <v>0.14369999999999999</v>
      </c>
      <c r="M32" s="122">
        <f t="shared" ref="M32:M36" si="2">K32*L32</f>
        <v>0</v>
      </c>
    </row>
    <row r="33" spans="1:25" s="135" customFormat="1" ht="18" customHeight="1">
      <c r="A33" s="158">
        <v>3</v>
      </c>
      <c r="B33" s="426" t="s">
        <v>33</v>
      </c>
      <c r="C33" s="34" t="s">
        <v>89</v>
      </c>
      <c r="D33" s="34">
        <v>3796</v>
      </c>
      <c r="E33" s="34">
        <v>3796</v>
      </c>
      <c r="F33" s="34">
        <v>2.8299999999999999E-2</v>
      </c>
      <c r="G33" s="121">
        <f>E33*F33</f>
        <v>107.4268</v>
      </c>
      <c r="H33" s="81"/>
      <c r="I33" s="122">
        <v>139</v>
      </c>
      <c r="J33" s="81" t="s">
        <v>2</v>
      </c>
      <c r="K33" s="122">
        <f>G33*I33</f>
        <v>14932.325199999999</v>
      </c>
      <c r="L33" s="119">
        <v>0.14369999999999999</v>
      </c>
      <c r="M33" s="122">
        <f>K33*L33</f>
        <v>2145.7751312399996</v>
      </c>
    </row>
    <row r="34" spans="1:25" s="135" customFormat="1" ht="18" customHeight="1">
      <c r="A34" s="158">
        <v>4</v>
      </c>
      <c r="B34" s="426" t="s">
        <v>35</v>
      </c>
      <c r="C34" s="34" t="s">
        <v>89</v>
      </c>
      <c r="D34" s="34">
        <v>4344</v>
      </c>
      <c r="E34" s="34">
        <v>4344</v>
      </c>
      <c r="F34" s="34">
        <v>3.2399999999999998E-2</v>
      </c>
      <c r="G34" s="121">
        <f>E34*F34</f>
        <v>140.7456</v>
      </c>
      <c r="H34" s="81" t="s">
        <v>2</v>
      </c>
      <c r="I34" s="122">
        <v>139</v>
      </c>
      <c r="J34" s="81" t="s">
        <v>2</v>
      </c>
      <c r="K34" s="122">
        <f>G34*I34</f>
        <v>19563.6384</v>
      </c>
      <c r="L34" s="119">
        <v>0.14369999999999999</v>
      </c>
      <c r="M34" s="122">
        <f>K34*L34</f>
        <v>2811.2948380799999</v>
      </c>
      <c r="N34" s="293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</row>
    <row r="35" spans="1:25" ht="36" customHeight="1">
      <c r="A35" s="158"/>
      <c r="B35" s="79"/>
      <c r="C35" s="34" t="s">
        <v>102</v>
      </c>
      <c r="D35" s="34"/>
      <c r="E35" s="34"/>
      <c r="F35" s="34"/>
      <c r="G35" s="121">
        <f t="shared" si="1"/>
        <v>0</v>
      </c>
      <c r="H35" s="81" t="s">
        <v>2</v>
      </c>
      <c r="I35" s="122">
        <v>139</v>
      </c>
      <c r="J35" s="81" t="s">
        <v>2</v>
      </c>
      <c r="K35" s="122">
        <f>G35*I35</f>
        <v>0</v>
      </c>
      <c r="L35" s="119">
        <v>0.14369999999999999</v>
      </c>
      <c r="M35" s="122">
        <f t="shared" si="2"/>
        <v>0</v>
      </c>
      <c r="O35" s="569"/>
      <c r="P35" s="569"/>
      <c r="Q35" s="569"/>
      <c r="R35" s="569"/>
      <c r="S35" s="569"/>
      <c r="T35" s="569"/>
      <c r="U35" s="388"/>
      <c r="V35" s="388"/>
    </row>
    <row r="36" spans="1:25" ht="36" customHeight="1">
      <c r="A36" s="158"/>
      <c r="B36" s="79"/>
      <c r="C36" s="34" t="s">
        <v>102</v>
      </c>
      <c r="D36" s="34"/>
      <c r="E36" s="34"/>
      <c r="F36" s="34"/>
      <c r="G36" s="121">
        <f t="shared" si="1"/>
        <v>0</v>
      </c>
      <c r="H36" s="81" t="s">
        <v>2</v>
      </c>
      <c r="I36" s="122" t="s">
        <v>2</v>
      </c>
      <c r="J36" s="81">
        <v>110</v>
      </c>
      <c r="K36" s="122">
        <f>G36*J36</f>
        <v>0</v>
      </c>
      <c r="L36" s="119">
        <v>0.14369999999999999</v>
      </c>
      <c r="M36" s="122">
        <f t="shared" si="2"/>
        <v>0</v>
      </c>
      <c r="O36" s="569"/>
      <c r="P36" s="569"/>
      <c r="Q36" s="569"/>
      <c r="R36" s="569"/>
      <c r="S36" s="569"/>
      <c r="T36" s="569"/>
      <c r="U36" s="388"/>
      <c r="V36" s="388"/>
      <c r="W36" s="318"/>
      <c r="X36" s="318"/>
    </row>
    <row r="37" spans="1:25" ht="22.5" customHeight="1">
      <c r="A37" s="160"/>
      <c r="B37" s="161" t="s">
        <v>38</v>
      </c>
      <c r="C37" s="84" t="s">
        <v>2</v>
      </c>
      <c r="D37" s="84" t="s">
        <v>2</v>
      </c>
      <c r="E37" s="84" t="s">
        <v>2</v>
      </c>
      <c r="F37" s="84" t="s">
        <v>2</v>
      </c>
      <c r="G37" s="84" t="s">
        <v>2</v>
      </c>
      <c r="H37" s="84" t="s">
        <v>2</v>
      </c>
      <c r="I37" s="84" t="s">
        <v>2</v>
      </c>
      <c r="J37" s="84" t="s">
        <v>2</v>
      </c>
      <c r="K37" s="84" t="s">
        <v>2</v>
      </c>
      <c r="L37" s="84" t="s">
        <v>2</v>
      </c>
      <c r="M37" s="162">
        <f>SUM(M30:M36)</f>
        <v>10401.21653487</v>
      </c>
      <c r="N37" s="292"/>
      <c r="V37" s="318"/>
    </row>
    <row r="38" spans="1:25" ht="22.5" customHeight="1">
      <c r="A38" s="125"/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8"/>
    </row>
    <row r="39" spans="1:25" ht="22.5" customHeight="1">
      <c r="A39" s="209" t="s">
        <v>103</v>
      </c>
      <c r="B39" s="65"/>
      <c r="C39" s="66" t="s">
        <v>27</v>
      </c>
      <c r="D39" s="66"/>
      <c r="E39" s="65"/>
      <c r="F39" s="65"/>
      <c r="G39" s="65"/>
      <c r="H39" s="65"/>
      <c r="I39" s="65"/>
      <c r="J39" s="118"/>
      <c r="K39" s="118"/>
      <c r="L39" s="118"/>
      <c r="M39" s="133"/>
    </row>
    <row r="40" spans="1:25" ht="51" customHeight="1">
      <c r="A40" s="566" t="s">
        <v>172</v>
      </c>
      <c r="B40" s="566"/>
      <c r="C40" s="566"/>
      <c r="D40" s="566"/>
      <c r="E40" s="566"/>
      <c r="F40" s="566"/>
      <c r="G40" s="566"/>
      <c r="H40" s="566"/>
      <c r="I40" s="566"/>
      <c r="J40" s="566"/>
      <c r="K40" s="566"/>
      <c r="L40" s="566"/>
      <c r="M40" s="566"/>
    </row>
    <row r="41" spans="1:25" ht="22.5" customHeight="1">
      <c r="A41" s="125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3"/>
    </row>
    <row r="42" spans="1:25" ht="14.25">
      <c r="B42" s="163"/>
      <c r="C42" s="151"/>
      <c r="D42" s="164"/>
      <c r="E42" s="164"/>
      <c r="F42" s="151"/>
      <c r="G42" s="151"/>
      <c r="H42" s="151"/>
      <c r="I42" s="151"/>
      <c r="J42" s="151"/>
      <c r="K42" s="152"/>
      <c r="L42" s="152"/>
      <c r="M42" s="152"/>
    </row>
    <row r="43" spans="1:25">
      <c r="B43" s="131"/>
      <c r="C43" s="151"/>
      <c r="D43" s="164"/>
      <c r="E43" s="164"/>
      <c r="F43" s="151"/>
      <c r="G43" s="151"/>
      <c r="H43" s="151"/>
      <c r="I43" s="151"/>
      <c r="J43" s="151"/>
      <c r="K43" s="152"/>
      <c r="L43" s="152"/>
      <c r="M43" s="152"/>
    </row>
    <row r="44" spans="1:25">
      <c r="B44" s="131"/>
      <c r="C44" s="151"/>
      <c r="D44" s="164"/>
      <c r="E44" s="164"/>
      <c r="F44" s="151"/>
      <c r="G44" s="151"/>
      <c r="H44" s="151"/>
      <c r="I44" s="151"/>
      <c r="J44" s="151"/>
      <c r="K44" s="152"/>
      <c r="L44" s="152"/>
      <c r="M44" s="152"/>
    </row>
    <row r="45" spans="1:25">
      <c r="B45" s="164"/>
      <c r="C45" s="151"/>
      <c r="D45" s="164"/>
      <c r="E45" s="164"/>
      <c r="F45" s="151"/>
      <c r="G45" s="149"/>
      <c r="I45" s="149"/>
      <c r="J45" s="149"/>
      <c r="K45" s="147"/>
      <c r="L45" s="147"/>
    </row>
    <row r="46" spans="1:25">
      <c r="C46" s="149"/>
      <c r="G46" s="149"/>
      <c r="I46" s="149"/>
      <c r="J46" s="149"/>
      <c r="K46" s="147"/>
      <c r="L46" s="147"/>
    </row>
    <row r="47" spans="1:25">
      <c r="C47" s="149"/>
      <c r="G47" s="149"/>
      <c r="I47" s="149"/>
      <c r="J47" s="149"/>
      <c r="K47" s="147"/>
      <c r="L47" s="147"/>
    </row>
  </sheetData>
  <mergeCells count="12">
    <mergeCell ref="H2:J2"/>
    <mergeCell ref="H22:I22"/>
    <mergeCell ref="H23:I23"/>
    <mergeCell ref="K23:M23"/>
    <mergeCell ref="K10:L19"/>
    <mergeCell ref="A6:I6"/>
    <mergeCell ref="C3:G3"/>
    <mergeCell ref="A40:M40"/>
    <mergeCell ref="A26:M26"/>
    <mergeCell ref="O35:T35"/>
    <mergeCell ref="O36:T36"/>
    <mergeCell ref="C24:G24"/>
  </mergeCells>
  <pageMargins left="0.36" right="0.15748031496063" top="0.70866141732283505" bottom="0.47244094488188998" header="0.35433070866141703" footer="0.27559055118110198"/>
  <pageSetup paperSize="9" scale="84" orientation="landscape" r:id="rId1"/>
  <headerFooter alignWithMargins="0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B1:N32"/>
  <sheetViews>
    <sheetView tabSelected="1" zoomScaleNormal="100" workbookViewId="0">
      <selection activeCell="M12" sqref="M12"/>
    </sheetView>
  </sheetViews>
  <sheetFormatPr defaultColWidth="18" defaultRowHeight="16.5"/>
  <cols>
    <col min="1" max="1" width="5.140625" style="41" customWidth="1"/>
    <col min="2" max="2" width="4.85546875" style="41" hidden="1" customWidth="1"/>
    <col min="3" max="3" width="37" style="41" hidden="1" customWidth="1"/>
    <col min="4" max="5" width="17.85546875" style="41" hidden="1" customWidth="1"/>
    <col min="6" max="6" width="24.85546875" style="41" hidden="1" customWidth="1"/>
    <col min="7" max="7" width="11" style="41" hidden="1" customWidth="1"/>
    <col min="8" max="8" width="5" style="41" hidden="1" customWidth="1"/>
    <col min="9" max="9" width="4.85546875" style="41" bestFit="1" customWidth="1"/>
    <col min="10" max="10" width="37" style="41" bestFit="1" customWidth="1"/>
    <col min="11" max="12" width="17.85546875" style="41" bestFit="1" customWidth="1"/>
    <col min="13" max="13" width="24.85546875" style="41" bestFit="1" customWidth="1"/>
    <col min="14" max="14" width="11" style="41" bestFit="1" customWidth="1"/>
    <col min="15" max="16384" width="18" style="41"/>
  </cols>
  <sheetData>
    <row r="1" spans="2:14" s="437" customFormat="1" ht="13.5" customHeight="1">
      <c r="B1" s="436"/>
      <c r="C1" s="435"/>
      <c r="D1" s="435"/>
      <c r="E1" s="435"/>
      <c r="F1" s="544"/>
      <c r="G1" s="544"/>
      <c r="H1" s="436"/>
      <c r="I1" s="436"/>
      <c r="J1" s="435"/>
      <c r="K1" s="435"/>
      <c r="L1" s="435"/>
      <c r="M1" s="544"/>
      <c r="N1" s="544"/>
    </row>
    <row r="2" spans="2:14" s="437" customFormat="1" ht="15" thickBot="1">
      <c r="C2" s="12" t="s">
        <v>237</v>
      </c>
      <c r="D2" s="12"/>
      <c r="E2" s="13"/>
      <c r="F2" s="11"/>
      <c r="G2" s="2"/>
      <c r="J2" s="12" t="s">
        <v>192</v>
      </c>
      <c r="K2" s="12"/>
      <c r="L2" s="13"/>
      <c r="M2" s="11"/>
      <c r="N2" s="2"/>
    </row>
    <row r="3" spans="2:14" s="437" customFormat="1" ht="13.5">
      <c r="B3" s="438"/>
      <c r="C3" s="439"/>
      <c r="D3" s="439"/>
      <c r="E3" s="439"/>
      <c r="F3" s="439"/>
      <c r="G3" s="2"/>
      <c r="I3" s="438"/>
      <c r="J3" s="439"/>
      <c r="K3" s="439"/>
      <c r="L3" s="439"/>
      <c r="M3" s="439"/>
      <c r="N3" s="2"/>
    </row>
    <row r="4" spans="2:14" s="437" customFormat="1" ht="15" customHeight="1">
      <c r="B4" s="543" t="s">
        <v>36</v>
      </c>
      <c r="C4" s="543"/>
      <c r="D4" s="543"/>
      <c r="E4" s="543"/>
      <c r="F4" s="543"/>
      <c r="G4" s="543"/>
      <c r="I4" s="543" t="s">
        <v>36</v>
      </c>
      <c r="J4" s="543"/>
      <c r="K4" s="543"/>
      <c r="L4" s="543"/>
      <c r="M4" s="543"/>
      <c r="N4" s="543"/>
    </row>
    <row r="5" spans="2:14" s="437" customFormat="1" ht="13.5" customHeight="1">
      <c r="B5" s="542" t="s">
        <v>271</v>
      </c>
      <c r="C5" s="542"/>
      <c r="D5" s="542"/>
      <c r="E5" s="542"/>
      <c r="F5" s="542"/>
      <c r="G5" s="542"/>
      <c r="I5" s="542" t="s">
        <v>271</v>
      </c>
      <c r="J5" s="542"/>
      <c r="K5" s="542"/>
      <c r="L5" s="542"/>
      <c r="M5" s="542"/>
      <c r="N5" s="542"/>
    </row>
    <row r="6" spans="2:14" s="437" customFormat="1" ht="13.5">
      <c r="B6" s="519"/>
      <c r="C6" s="519"/>
      <c r="D6" s="519"/>
      <c r="E6" s="519"/>
      <c r="F6" s="519"/>
      <c r="G6" s="519"/>
      <c r="I6" s="519"/>
      <c r="J6" s="519"/>
      <c r="K6" s="519"/>
      <c r="L6" s="519"/>
      <c r="M6" s="519"/>
      <c r="N6" s="519"/>
    </row>
    <row r="7" spans="2:14">
      <c r="C7" s="437"/>
      <c r="D7" s="42"/>
      <c r="E7" s="42"/>
      <c r="G7" s="43" t="s">
        <v>37</v>
      </c>
      <c r="J7" s="437"/>
      <c r="K7" s="42"/>
      <c r="L7" s="42"/>
      <c r="N7" s="43" t="s">
        <v>37</v>
      </c>
    </row>
    <row r="8" spans="2:14" ht="52.5" customHeight="1">
      <c r="B8" s="528" t="s">
        <v>61</v>
      </c>
      <c r="C8" s="529" t="s">
        <v>187</v>
      </c>
      <c r="D8" s="530" t="s">
        <v>39</v>
      </c>
      <c r="E8" s="530" t="s">
        <v>112</v>
      </c>
      <c r="F8" s="530" t="s">
        <v>40</v>
      </c>
      <c r="G8" s="531" t="s">
        <v>38</v>
      </c>
      <c r="I8" s="528" t="s">
        <v>61</v>
      </c>
      <c r="J8" s="529" t="s">
        <v>187</v>
      </c>
      <c r="K8" s="530" t="s">
        <v>39</v>
      </c>
      <c r="L8" s="530" t="s">
        <v>112</v>
      </c>
      <c r="M8" s="530" t="s">
        <v>40</v>
      </c>
      <c r="N8" s="531" t="s">
        <v>38</v>
      </c>
    </row>
    <row r="9" spans="2:14" s="49" customFormat="1">
      <c r="B9" s="512">
        <v>1</v>
      </c>
      <c r="C9" s="532">
        <f>B9+1</f>
        <v>2</v>
      </c>
      <c r="D9" s="532">
        <f>C9+1</f>
        <v>3</v>
      </c>
      <c r="E9" s="532">
        <v>4</v>
      </c>
      <c r="F9" s="532">
        <v>5</v>
      </c>
      <c r="G9" s="532">
        <v>6</v>
      </c>
      <c r="H9" s="48"/>
      <c r="I9" s="512">
        <v>1</v>
      </c>
      <c r="J9" s="532">
        <f>I9+1</f>
        <v>2</v>
      </c>
      <c r="K9" s="532">
        <f>J9+1</f>
        <v>3</v>
      </c>
      <c r="L9" s="532">
        <v>4</v>
      </c>
      <c r="M9" s="532">
        <v>5</v>
      </c>
      <c r="N9" s="532">
        <v>6</v>
      </c>
    </row>
    <row r="10" spans="2:14" s="49" customFormat="1" ht="24" customHeight="1">
      <c r="B10" s="533"/>
      <c r="C10" s="534" t="s">
        <v>63</v>
      </c>
      <c r="D10" s="537">
        <f>SUM(D12:D32)</f>
        <v>217619.23732174077</v>
      </c>
      <c r="E10" s="537">
        <f>SUM(E12:E32)</f>
        <v>0</v>
      </c>
      <c r="F10" s="537">
        <f>SUM(F12:F32)</f>
        <v>157745.35150130131</v>
      </c>
      <c r="G10" s="537">
        <f>SUM(G12:G32)</f>
        <v>375364.58882304211</v>
      </c>
      <c r="H10" s="48"/>
      <c r="I10" s="533"/>
      <c r="J10" s="534" t="s">
        <v>63</v>
      </c>
      <c r="K10" s="537">
        <f>SUM(K12:K32)</f>
        <v>217619.20000000001</v>
      </c>
      <c r="L10" s="537">
        <f>SUM(L12:L32)</f>
        <v>0</v>
      </c>
      <c r="M10" s="537">
        <f>SUM(M12:M32)</f>
        <v>157745.4</v>
      </c>
      <c r="N10" s="537">
        <f>SUM(N12:N32)</f>
        <v>375364.6</v>
      </c>
    </row>
    <row r="11" spans="2:14" s="49" customFormat="1">
      <c r="B11" s="533"/>
      <c r="C11" s="535" t="s">
        <v>64</v>
      </c>
      <c r="D11" s="538"/>
      <c r="E11" s="538"/>
      <c r="F11" s="538"/>
      <c r="G11" s="538"/>
      <c r="H11" s="48"/>
      <c r="I11" s="533"/>
      <c r="J11" s="535" t="s">
        <v>64</v>
      </c>
      <c r="K11" s="538"/>
      <c r="L11" s="538"/>
      <c r="M11" s="538"/>
      <c r="N11" s="538"/>
    </row>
    <row r="12" spans="2:14">
      <c r="B12" s="536">
        <v>1</v>
      </c>
      <c r="C12" s="51" t="s">
        <v>194</v>
      </c>
      <c r="D12" s="539">
        <f>+BDX!I24+Kargadrich!I18+Vchr.!I19+Ver.Qax.!I25+Ver.Qr.!I20+Varch!I19+Arag.!I19+Arar.!I21+Arm.!I21+Gex.!I18+Lori!I21+Kot.!I19+Shir.!I19+Syun.!I17+Tav.!I19+Snank.!I18+Ver.hakakorupcion!I20+'Yerevan qax'!I22+'Yerevan Qreakan'!I23</f>
        <v>217619.23732174077</v>
      </c>
      <c r="E12" s="539">
        <f>+Vchr.!H36+Arag.!H33+Arar.!H36+Arm.!H38+Shir.!H35+Syun.!H33</f>
        <v>0</v>
      </c>
      <c r="F12" s="539">
        <f>+BDX!M42+Kargadrich!M36+Vchr.!M55+Ver.Qr.!M35+Arag.!M56+Arar.!M58+Arm.!M58+Gex.!M37+Lori!M40+Kot.!M37+Shir.!M53+Syun.!M55+Tav.!M36+Snank.!M34+Ver.hakakorupcion!M35+'Yerevan qax'!M39+'Yerevan Qreakan'!M43</f>
        <v>157745.35150130131</v>
      </c>
      <c r="G12" s="539">
        <f>SUM(D12:F12)</f>
        <v>375364.58882304211</v>
      </c>
      <c r="I12" s="536">
        <v>1</v>
      </c>
      <c r="J12" s="51" t="s">
        <v>194</v>
      </c>
      <c r="K12" s="539">
        <f>+ROUND(D12,1)</f>
        <v>217619.20000000001</v>
      </c>
      <c r="L12" s="539">
        <f t="shared" ref="L12:M12" si="0">+ROUND(E12,1)</f>
        <v>0</v>
      </c>
      <c r="M12" s="539">
        <f t="shared" si="0"/>
        <v>157745.4</v>
      </c>
      <c r="N12" s="539">
        <f>SUM(K12:M12)</f>
        <v>375364.6</v>
      </c>
    </row>
    <row r="13" spans="2:14" ht="27">
      <c r="B13" s="536">
        <v>2</v>
      </c>
      <c r="C13" s="51" t="s">
        <v>53</v>
      </c>
      <c r="D13" s="539"/>
      <c r="E13" s="539"/>
      <c r="F13" s="539"/>
      <c r="G13" s="539">
        <f>SUM(D13:F13)</f>
        <v>0</v>
      </c>
      <c r="I13" s="536">
        <v>2</v>
      </c>
      <c r="J13" s="51" t="s">
        <v>53</v>
      </c>
      <c r="K13" s="539">
        <f t="shared" ref="K13:K32" si="1">+ROUND(D13,1)</f>
        <v>0</v>
      </c>
      <c r="L13" s="539">
        <f t="shared" ref="L13:L32" si="2">+ROUND(E13,1)</f>
        <v>0</v>
      </c>
      <c r="M13" s="539">
        <f t="shared" ref="M13:M32" si="3">+ROUND(F13,1)</f>
        <v>0</v>
      </c>
      <c r="N13" s="539">
        <f>SUM(K13:M13)</f>
        <v>0</v>
      </c>
    </row>
    <row r="14" spans="2:14" ht="20.25" customHeight="1">
      <c r="B14" s="536">
        <v>3</v>
      </c>
      <c r="C14" s="51" t="s">
        <v>42</v>
      </c>
      <c r="D14" s="539"/>
      <c r="E14" s="539"/>
      <c r="F14" s="539"/>
      <c r="G14" s="539">
        <f t="shared" ref="G14:G27" si="4">SUM(D14:F14)</f>
        <v>0</v>
      </c>
      <c r="I14" s="536">
        <v>3</v>
      </c>
      <c r="J14" s="51" t="s">
        <v>42</v>
      </c>
      <c r="K14" s="539">
        <f t="shared" si="1"/>
        <v>0</v>
      </c>
      <c r="L14" s="539">
        <f t="shared" si="2"/>
        <v>0</v>
      </c>
      <c r="M14" s="539">
        <f t="shared" si="3"/>
        <v>0</v>
      </c>
      <c r="N14" s="539">
        <f t="shared" ref="N14:N17" si="5">SUM(K14:M14)</f>
        <v>0</v>
      </c>
    </row>
    <row r="15" spans="2:14" ht="26.25" customHeight="1">
      <c r="B15" s="536">
        <v>4</v>
      </c>
      <c r="C15" s="51" t="s">
        <v>43</v>
      </c>
      <c r="D15" s="539"/>
      <c r="E15" s="539"/>
      <c r="F15" s="539"/>
      <c r="G15" s="539">
        <f t="shared" si="4"/>
        <v>0</v>
      </c>
      <c r="I15" s="536">
        <v>4</v>
      </c>
      <c r="J15" s="51" t="s">
        <v>43</v>
      </c>
      <c r="K15" s="539">
        <f t="shared" si="1"/>
        <v>0</v>
      </c>
      <c r="L15" s="539">
        <f t="shared" si="2"/>
        <v>0</v>
      </c>
      <c r="M15" s="539">
        <f t="shared" si="3"/>
        <v>0</v>
      </c>
      <c r="N15" s="539">
        <f t="shared" si="5"/>
        <v>0</v>
      </c>
    </row>
    <row r="16" spans="2:14" ht="21.75" customHeight="1">
      <c r="B16" s="536">
        <v>5</v>
      </c>
      <c r="C16" s="51" t="s">
        <v>44</v>
      </c>
      <c r="D16" s="539"/>
      <c r="E16" s="539"/>
      <c r="F16" s="539"/>
      <c r="G16" s="539">
        <f t="shared" si="4"/>
        <v>0</v>
      </c>
      <c r="I16" s="536">
        <v>5</v>
      </c>
      <c r="J16" s="51" t="s">
        <v>44</v>
      </c>
      <c r="K16" s="539">
        <f t="shared" si="1"/>
        <v>0</v>
      </c>
      <c r="L16" s="539">
        <f t="shared" si="2"/>
        <v>0</v>
      </c>
      <c r="M16" s="539">
        <f t="shared" si="3"/>
        <v>0</v>
      </c>
      <c r="N16" s="539">
        <f t="shared" si="5"/>
        <v>0</v>
      </c>
    </row>
    <row r="17" spans="2:14" ht="21.75" customHeight="1">
      <c r="B17" s="536">
        <v>6</v>
      </c>
      <c r="C17" s="51" t="s">
        <v>265</v>
      </c>
      <c r="D17" s="539"/>
      <c r="E17" s="539"/>
      <c r="F17" s="539"/>
      <c r="G17" s="539">
        <f t="shared" si="4"/>
        <v>0</v>
      </c>
      <c r="I17" s="536">
        <v>6</v>
      </c>
      <c r="J17" s="51" t="s">
        <v>265</v>
      </c>
      <c r="K17" s="539">
        <f t="shared" si="1"/>
        <v>0</v>
      </c>
      <c r="L17" s="539">
        <f t="shared" si="2"/>
        <v>0</v>
      </c>
      <c r="M17" s="539">
        <f t="shared" si="3"/>
        <v>0</v>
      </c>
      <c r="N17" s="539">
        <f t="shared" si="5"/>
        <v>0</v>
      </c>
    </row>
    <row r="18" spans="2:14" ht="21.75" customHeight="1">
      <c r="B18" s="536">
        <v>7</v>
      </c>
      <c r="C18" s="51" t="s">
        <v>46</v>
      </c>
      <c r="D18" s="539"/>
      <c r="E18" s="539"/>
      <c r="F18" s="539"/>
      <c r="G18" s="539">
        <f t="shared" si="4"/>
        <v>0</v>
      </c>
      <c r="I18" s="536">
        <v>7</v>
      </c>
      <c r="J18" s="51" t="s">
        <v>46</v>
      </c>
      <c r="K18" s="539">
        <f t="shared" si="1"/>
        <v>0</v>
      </c>
      <c r="L18" s="539">
        <f t="shared" si="2"/>
        <v>0</v>
      </c>
      <c r="M18" s="539">
        <f t="shared" si="3"/>
        <v>0</v>
      </c>
      <c r="N18" s="539">
        <f>SUM(K18:M18)</f>
        <v>0</v>
      </c>
    </row>
    <row r="19" spans="2:14" ht="27">
      <c r="B19" s="536">
        <v>8</v>
      </c>
      <c r="C19" s="51" t="s">
        <v>256</v>
      </c>
      <c r="D19" s="539"/>
      <c r="E19" s="539"/>
      <c r="F19" s="539"/>
      <c r="G19" s="539">
        <f t="shared" si="4"/>
        <v>0</v>
      </c>
      <c r="I19" s="536">
        <v>8</v>
      </c>
      <c r="J19" s="51" t="s">
        <v>256</v>
      </c>
      <c r="K19" s="539">
        <f t="shared" si="1"/>
        <v>0</v>
      </c>
      <c r="L19" s="539">
        <f t="shared" si="2"/>
        <v>0</v>
      </c>
      <c r="M19" s="539">
        <f t="shared" si="3"/>
        <v>0</v>
      </c>
      <c r="N19" s="539">
        <f t="shared" ref="N19:N30" si="6">SUM(K19:M19)</f>
        <v>0</v>
      </c>
    </row>
    <row r="20" spans="2:14" ht="40.5">
      <c r="B20" s="536">
        <v>9</v>
      </c>
      <c r="C20" s="51" t="s">
        <v>257</v>
      </c>
      <c r="D20" s="539"/>
      <c r="E20" s="539"/>
      <c r="F20" s="539"/>
      <c r="G20" s="539">
        <f t="shared" si="4"/>
        <v>0</v>
      </c>
      <c r="I20" s="536">
        <v>9</v>
      </c>
      <c r="J20" s="51" t="s">
        <v>257</v>
      </c>
      <c r="K20" s="539">
        <f t="shared" si="1"/>
        <v>0</v>
      </c>
      <c r="L20" s="539">
        <f t="shared" si="2"/>
        <v>0</v>
      </c>
      <c r="M20" s="539">
        <f t="shared" si="3"/>
        <v>0</v>
      </c>
      <c r="N20" s="539">
        <f t="shared" si="6"/>
        <v>0</v>
      </c>
    </row>
    <row r="21" spans="2:14" ht="27">
      <c r="B21" s="536">
        <v>10</v>
      </c>
      <c r="C21" s="51" t="s">
        <v>258</v>
      </c>
      <c r="D21" s="539"/>
      <c r="E21" s="539"/>
      <c r="F21" s="539"/>
      <c r="G21" s="539">
        <f t="shared" si="4"/>
        <v>0</v>
      </c>
      <c r="I21" s="536">
        <v>10</v>
      </c>
      <c r="J21" s="51" t="s">
        <v>258</v>
      </c>
      <c r="K21" s="539">
        <f t="shared" si="1"/>
        <v>0</v>
      </c>
      <c r="L21" s="539">
        <f t="shared" si="2"/>
        <v>0</v>
      </c>
      <c r="M21" s="539">
        <f t="shared" si="3"/>
        <v>0</v>
      </c>
      <c r="N21" s="539">
        <f t="shared" si="6"/>
        <v>0</v>
      </c>
    </row>
    <row r="22" spans="2:14" ht="27">
      <c r="B22" s="536">
        <v>11</v>
      </c>
      <c r="C22" s="51" t="s">
        <v>259</v>
      </c>
      <c r="D22" s="539"/>
      <c r="E22" s="539"/>
      <c r="F22" s="539"/>
      <c r="G22" s="539">
        <f t="shared" si="4"/>
        <v>0</v>
      </c>
      <c r="I22" s="536">
        <v>11</v>
      </c>
      <c r="J22" s="51" t="s">
        <v>259</v>
      </c>
      <c r="K22" s="539">
        <f t="shared" si="1"/>
        <v>0</v>
      </c>
      <c r="L22" s="539">
        <f t="shared" si="2"/>
        <v>0</v>
      </c>
      <c r="M22" s="539">
        <f t="shared" si="3"/>
        <v>0</v>
      </c>
      <c r="N22" s="539">
        <f t="shared" si="6"/>
        <v>0</v>
      </c>
    </row>
    <row r="23" spans="2:14" ht="27">
      <c r="B23" s="536">
        <v>12</v>
      </c>
      <c r="C23" s="51" t="s">
        <v>260</v>
      </c>
      <c r="D23" s="539"/>
      <c r="E23" s="539"/>
      <c r="F23" s="539"/>
      <c r="G23" s="539">
        <f t="shared" si="4"/>
        <v>0</v>
      </c>
      <c r="I23" s="536">
        <v>12</v>
      </c>
      <c r="J23" s="51" t="s">
        <v>260</v>
      </c>
      <c r="K23" s="539">
        <f t="shared" si="1"/>
        <v>0</v>
      </c>
      <c r="L23" s="539">
        <f t="shared" si="2"/>
        <v>0</v>
      </c>
      <c r="M23" s="539">
        <f t="shared" si="3"/>
        <v>0</v>
      </c>
      <c r="N23" s="539">
        <f t="shared" si="6"/>
        <v>0</v>
      </c>
    </row>
    <row r="24" spans="2:14" ht="27">
      <c r="B24" s="536">
        <v>13</v>
      </c>
      <c r="C24" s="51" t="s">
        <v>231</v>
      </c>
      <c r="D24" s="539"/>
      <c r="E24" s="539"/>
      <c r="F24" s="539"/>
      <c r="G24" s="539">
        <f t="shared" si="4"/>
        <v>0</v>
      </c>
      <c r="I24" s="536">
        <v>13</v>
      </c>
      <c r="J24" s="51" t="s">
        <v>231</v>
      </c>
      <c r="K24" s="539">
        <f t="shared" si="1"/>
        <v>0</v>
      </c>
      <c r="L24" s="539">
        <f t="shared" si="2"/>
        <v>0</v>
      </c>
      <c r="M24" s="539">
        <f t="shared" si="3"/>
        <v>0</v>
      </c>
      <c r="N24" s="539">
        <f t="shared" si="6"/>
        <v>0</v>
      </c>
    </row>
    <row r="25" spans="2:14" ht="27">
      <c r="B25" s="536">
        <v>14</v>
      </c>
      <c r="C25" s="51" t="s">
        <v>261</v>
      </c>
      <c r="D25" s="539"/>
      <c r="E25" s="539"/>
      <c r="F25" s="539"/>
      <c r="G25" s="539">
        <f t="shared" si="4"/>
        <v>0</v>
      </c>
      <c r="I25" s="536">
        <v>14</v>
      </c>
      <c r="J25" s="51" t="s">
        <v>261</v>
      </c>
      <c r="K25" s="539">
        <f t="shared" si="1"/>
        <v>0</v>
      </c>
      <c r="L25" s="539">
        <f t="shared" si="2"/>
        <v>0</v>
      </c>
      <c r="M25" s="539">
        <f t="shared" si="3"/>
        <v>0</v>
      </c>
      <c r="N25" s="539">
        <f t="shared" si="6"/>
        <v>0</v>
      </c>
    </row>
    <row r="26" spans="2:14" ht="27">
      <c r="B26" s="536">
        <v>15</v>
      </c>
      <c r="C26" s="51" t="s">
        <v>262</v>
      </c>
      <c r="D26" s="539"/>
      <c r="E26" s="539"/>
      <c r="F26" s="539"/>
      <c r="G26" s="539">
        <f t="shared" si="4"/>
        <v>0</v>
      </c>
      <c r="I26" s="536">
        <v>15</v>
      </c>
      <c r="J26" s="51" t="s">
        <v>262</v>
      </c>
      <c r="K26" s="539">
        <f t="shared" si="1"/>
        <v>0</v>
      </c>
      <c r="L26" s="539">
        <f t="shared" si="2"/>
        <v>0</v>
      </c>
      <c r="M26" s="539">
        <f t="shared" si="3"/>
        <v>0</v>
      </c>
      <c r="N26" s="539">
        <f t="shared" si="6"/>
        <v>0</v>
      </c>
    </row>
    <row r="27" spans="2:14" ht="33.75" customHeight="1">
      <c r="B27" s="536">
        <v>16</v>
      </c>
      <c r="C27" s="51" t="s">
        <v>235</v>
      </c>
      <c r="D27" s="539"/>
      <c r="E27" s="539"/>
      <c r="F27" s="539"/>
      <c r="G27" s="539">
        <f t="shared" si="4"/>
        <v>0</v>
      </c>
      <c r="I27" s="536">
        <v>16</v>
      </c>
      <c r="J27" s="51" t="s">
        <v>235</v>
      </c>
      <c r="K27" s="539">
        <f t="shared" si="1"/>
        <v>0</v>
      </c>
      <c r="L27" s="539">
        <f t="shared" si="2"/>
        <v>0</v>
      </c>
      <c r="M27" s="539">
        <f t="shared" si="3"/>
        <v>0</v>
      </c>
      <c r="N27" s="539">
        <f t="shared" si="6"/>
        <v>0</v>
      </c>
    </row>
    <row r="28" spans="2:14">
      <c r="B28" s="536">
        <v>17</v>
      </c>
      <c r="C28" s="51" t="s">
        <v>191</v>
      </c>
      <c r="D28" s="539"/>
      <c r="E28" s="539"/>
      <c r="F28" s="539"/>
      <c r="G28" s="539">
        <f>SUM(D28:F28)</f>
        <v>0</v>
      </c>
      <c r="I28" s="536">
        <v>17</v>
      </c>
      <c r="J28" s="51" t="s">
        <v>191</v>
      </c>
      <c r="K28" s="539">
        <f t="shared" si="1"/>
        <v>0</v>
      </c>
      <c r="L28" s="539">
        <f t="shared" si="2"/>
        <v>0</v>
      </c>
      <c r="M28" s="539">
        <f t="shared" si="3"/>
        <v>0</v>
      </c>
      <c r="N28" s="539">
        <f t="shared" si="6"/>
        <v>0</v>
      </c>
    </row>
    <row r="29" spans="2:14">
      <c r="B29" s="536">
        <v>18</v>
      </c>
      <c r="C29" s="51" t="s">
        <v>242</v>
      </c>
      <c r="D29" s="539"/>
      <c r="E29" s="539"/>
      <c r="F29" s="539"/>
      <c r="G29" s="539">
        <f>SUM(D29:F29)</f>
        <v>0</v>
      </c>
      <c r="I29" s="536">
        <v>18</v>
      </c>
      <c r="J29" s="51" t="s">
        <v>242</v>
      </c>
      <c r="K29" s="539">
        <f t="shared" si="1"/>
        <v>0</v>
      </c>
      <c r="L29" s="539">
        <f t="shared" si="2"/>
        <v>0</v>
      </c>
      <c r="M29" s="539">
        <f t="shared" si="3"/>
        <v>0</v>
      </c>
      <c r="N29" s="539">
        <f>SUM(K29:M29)</f>
        <v>0</v>
      </c>
    </row>
    <row r="30" spans="2:14" ht="21.75" customHeight="1">
      <c r="B30" s="536">
        <v>19</v>
      </c>
      <c r="C30" s="51" t="s">
        <v>266</v>
      </c>
      <c r="D30" s="539"/>
      <c r="E30" s="539"/>
      <c r="F30" s="539"/>
      <c r="G30" s="539">
        <f t="shared" ref="G30" si="7">SUM(D30:F30)</f>
        <v>0</v>
      </c>
      <c r="I30" s="536">
        <v>19</v>
      </c>
      <c r="J30" s="51" t="s">
        <v>266</v>
      </c>
      <c r="K30" s="539">
        <f t="shared" si="1"/>
        <v>0</v>
      </c>
      <c r="L30" s="539">
        <f t="shared" si="2"/>
        <v>0</v>
      </c>
      <c r="M30" s="539">
        <f t="shared" si="3"/>
        <v>0</v>
      </c>
      <c r="N30" s="539">
        <f t="shared" si="6"/>
        <v>0</v>
      </c>
    </row>
    <row r="31" spans="2:14" ht="40.5">
      <c r="B31" s="536">
        <v>20</v>
      </c>
      <c r="C31" s="51" t="s">
        <v>263</v>
      </c>
      <c r="D31" s="539"/>
      <c r="E31" s="539"/>
      <c r="F31" s="539"/>
      <c r="G31" s="539">
        <f>SUM(D31:F31)</f>
        <v>0</v>
      </c>
      <c r="I31" s="536">
        <v>20</v>
      </c>
      <c r="J31" s="51" t="s">
        <v>263</v>
      </c>
      <c r="K31" s="539">
        <f t="shared" si="1"/>
        <v>0</v>
      </c>
      <c r="L31" s="539">
        <f t="shared" si="2"/>
        <v>0</v>
      </c>
      <c r="M31" s="539">
        <f t="shared" si="3"/>
        <v>0</v>
      </c>
      <c r="N31" s="539">
        <f>SUM(K31:M31)</f>
        <v>0</v>
      </c>
    </row>
    <row r="32" spans="2:14" ht="40.5">
      <c r="B32" s="536">
        <v>21</v>
      </c>
      <c r="C32" s="51" t="s">
        <v>264</v>
      </c>
      <c r="D32" s="539"/>
      <c r="E32" s="539"/>
      <c r="F32" s="539"/>
      <c r="G32" s="539">
        <f>SUM(D32:F32)</f>
        <v>0</v>
      </c>
      <c r="I32" s="536">
        <v>21</v>
      </c>
      <c r="J32" s="51" t="s">
        <v>264</v>
      </c>
      <c r="K32" s="539">
        <f t="shared" si="1"/>
        <v>0</v>
      </c>
      <c r="L32" s="539">
        <f t="shared" si="2"/>
        <v>0</v>
      </c>
      <c r="M32" s="539">
        <f t="shared" si="3"/>
        <v>0</v>
      </c>
      <c r="N32" s="539">
        <f>SUM(K32:M32)</f>
        <v>0</v>
      </c>
    </row>
  </sheetData>
  <mergeCells count="6">
    <mergeCell ref="F1:G1"/>
    <mergeCell ref="M1:N1"/>
    <mergeCell ref="B4:G4"/>
    <mergeCell ref="I4:N4"/>
    <mergeCell ref="B5:G5"/>
    <mergeCell ref="I5:N5"/>
  </mergeCells>
  <conditionalFormatting sqref="D8:G11 J32 C32 C29 J7:J27 C7:C27">
    <cfRule type="cellIs" dxfId="6" priority="6" stopIfTrue="1" operator="equal">
      <formula>0</formula>
    </cfRule>
  </conditionalFormatting>
  <conditionalFormatting sqref="K8:N11 J29">
    <cfRule type="cellIs" dxfId="5" priority="5" stopIfTrue="1" operator="equal">
      <formula>0</formula>
    </cfRule>
  </conditionalFormatting>
  <conditionalFormatting sqref="C28">
    <cfRule type="cellIs" dxfId="4" priority="4" stopIfTrue="1" operator="equal">
      <formula>0</formula>
    </cfRule>
  </conditionalFormatting>
  <conditionalFormatting sqref="J28">
    <cfRule type="cellIs" dxfId="3" priority="3" stopIfTrue="1" operator="equal">
      <formula>0</formula>
    </cfRule>
  </conditionalFormatting>
  <conditionalFormatting sqref="C30 J30">
    <cfRule type="cellIs" dxfId="2" priority="2" stopIfTrue="1" operator="equal">
      <formula>0</formula>
    </cfRule>
  </conditionalFormatting>
  <conditionalFormatting sqref="J31 C31">
    <cfRule type="cellIs" dxfId="1" priority="1" stopIfTrue="1" operator="equal">
      <formula>0</formula>
    </cfRule>
  </conditionalFormatting>
  <pageMargins left="0.7" right="0.7" top="0.75" bottom="0.75" header="0.3" footer="0.3"/>
  <pageSetup scale="76" orientation="portrait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N60"/>
  <sheetViews>
    <sheetView topLeftCell="C13" zoomScaleNormal="100" workbookViewId="0">
      <selection activeCell="I19" activeCellId="1" sqref="H12 I19"/>
    </sheetView>
  </sheetViews>
  <sheetFormatPr defaultColWidth="9.140625" defaultRowHeight="13.5"/>
  <cols>
    <col min="1" max="1" width="4.28515625" style="59" customWidth="1"/>
    <col min="2" max="2" width="27.5703125" style="58" customWidth="1"/>
    <col min="3" max="3" width="11.28515625" style="58" customWidth="1"/>
    <col min="4" max="4" width="9.85546875" style="58" customWidth="1"/>
    <col min="5" max="5" width="10.42578125" style="58" customWidth="1"/>
    <col min="6" max="6" width="10.42578125" style="67" customWidth="1"/>
    <col min="7" max="7" width="10.42578125" style="58" customWidth="1"/>
    <col min="8" max="8" width="10.42578125" style="67" customWidth="1"/>
    <col min="9" max="9" width="10.42578125" style="59" customWidth="1"/>
    <col min="10" max="11" width="9" style="59" customWidth="1"/>
    <col min="12" max="12" width="10.42578125" style="59" customWidth="1"/>
    <col min="13" max="13" width="11.28515625" style="136" customWidth="1"/>
    <col min="14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3.75" customHeight="1" thickBot="1">
      <c r="B3" s="62" t="s">
        <v>108</v>
      </c>
      <c r="C3" s="555" t="s">
        <v>232</v>
      </c>
      <c r="D3" s="555"/>
      <c r="E3" s="555"/>
      <c r="F3" s="555"/>
      <c r="G3" s="555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ht="63.75">
      <c r="A8" s="98"/>
      <c r="B8" s="29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  <c r="J8" s="276"/>
      <c r="K8" s="276"/>
      <c r="L8" s="276"/>
    </row>
    <row r="9" spans="1:14">
      <c r="A9" s="98">
        <v>1</v>
      </c>
      <c r="B9" s="72">
        <v>2</v>
      </c>
      <c r="C9" s="72">
        <v>3</v>
      </c>
      <c r="D9" s="72">
        <v>4</v>
      </c>
      <c r="E9" s="72">
        <v>5</v>
      </c>
      <c r="F9" s="72">
        <v>6</v>
      </c>
      <c r="G9" s="72">
        <v>7</v>
      </c>
      <c r="H9" s="72">
        <v>8</v>
      </c>
      <c r="I9" s="98">
        <v>9</v>
      </c>
      <c r="J9" s="273"/>
      <c r="K9" s="273"/>
      <c r="L9" s="273"/>
    </row>
    <row r="10" spans="1:14" ht="67.5">
      <c r="A10" s="98">
        <v>1</v>
      </c>
      <c r="B10" s="77" t="s">
        <v>72</v>
      </c>
      <c r="C10" s="81" t="s">
        <v>2</v>
      </c>
      <c r="D10" s="81" t="s">
        <v>2</v>
      </c>
      <c r="E10" s="81" t="s">
        <v>2</v>
      </c>
      <c r="F10" s="301">
        <v>3945.32</v>
      </c>
      <c r="G10" s="81">
        <v>29.32</v>
      </c>
      <c r="H10" s="105">
        <f>F10*G10</f>
        <v>115676.78240000001</v>
      </c>
      <c r="I10" s="105">
        <f>H10*0.05348</f>
        <v>6186.3943227520003</v>
      </c>
      <c r="J10" s="283"/>
      <c r="K10" s="283"/>
      <c r="L10" s="283"/>
    </row>
    <row r="11" spans="1:14" ht="67.5">
      <c r="A11" s="98">
        <v>2</v>
      </c>
      <c r="B11" s="77" t="s">
        <v>73</v>
      </c>
      <c r="C11" s="81" t="s">
        <v>2</v>
      </c>
      <c r="D11" s="81" t="s">
        <v>2</v>
      </c>
      <c r="E11" s="81" t="s">
        <v>2</v>
      </c>
      <c r="F11" s="526">
        <v>2731.45</v>
      </c>
      <c r="G11" s="81">
        <v>21.4</v>
      </c>
      <c r="H11" s="105">
        <f>F11*G11</f>
        <v>58453.029999999992</v>
      </c>
      <c r="I11" s="105">
        <f t="shared" ref="I11:I18" si="0">H11*0.05348</f>
        <v>3126.0680443999995</v>
      </c>
      <c r="J11" s="283"/>
      <c r="K11" s="283"/>
      <c r="L11" s="283"/>
    </row>
    <row r="12" spans="1:14" ht="81">
      <c r="A12" s="98">
        <v>3</v>
      </c>
      <c r="B12" s="77" t="s">
        <v>74</v>
      </c>
      <c r="C12" s="77">
        <f>100+15</f>
        <v>115</v>
      </c>
      <c r="D12" s="81" t="s">
        <v>2</v>
      </c>
      <c r="E12" s="81" t="s">
        <v>2</v>
      </c>
      <c r="F12" s="81" t="s">
        <v>2</v>
      </c>
      <c r="G12" s="81">
        <v>1100</v>
      </c>
      <c r="H12" s="121">
        <f>C12*G12</f>
        <v>126500</v>
      </c>
      <c r="I12" s="105">
        <f t="shared" si="0"/>
        <v>6765.22</v>
      </c>
      <c r="J12" s="283"/>
      <c r="K12" s="283"/>
      <c r="L12" s="283"/>
    </row>
    <row r="13" spans="1:14" ht="67.5">
      <c r="A13" s="98">
        <v>4</v>
      </c>
      <c r="B13" s="77" t="s">
        <v>75</v>
      </c>
      <c r="C13" s="81"/>
      <c r="D13" s="121">
        <f>SUM(D15:D18)</f>
        <v>4.25</v>
      </c>
      <c r="E13" s="121">
        <f>SUM(E15:E18)</f>
        <v>9232.5</v>
      </c>
      <c r="F13" s="81" t="s">
        <v>2</v>
      </c>
      <c r="G13" s="81" t="s">
        <v>2</v>
      </c>
      <c r="H13" s="121">
        <f>SUM(H15:H18)</f>
        <v>20518.125</v>
      </c>
      <c r="I13" s="105">
        <f t="shared" si="0"/>
        <v>1097.3093249999999</v>
      </c>
      <c r="J13" s="320"/>
      <c r="K13" s="320"/>
      <c r="L13" s="320"/>
    </row>
    <row r="14" spans="1:14">
      <c r="A14" s="98"/>
      <c r="B14" s="77" t="s">
        <v>80</v>
      </c>
      <c r="C14" s="81"/>
      <c r="D14" s="81"/>
      <c r="E14" s="81"/>
      <c r="F14" s="81"/>
      <c r="G14" s="81"/>
      <c r="H14" s="121"/>
      <c r="I14" s="105">
        <f t="shared" si="0"/>
        <v>0</v>
      </c>
      <c r="J14" s="283"/>
      <c r="K14" s="283"/>
      <c r="L14" s="283"/>
    </row>
    <row r="15" spans="1:14" ht="27">
      <c r="A15" s="98">
        <v>4.0999999999999996</v>
      </c>
      <c r="B15" s="79" t="s">
        <v>76</v>
      </c>
      <c r="C15" s="81" t="s">
        <v>2</v>
      </c>
      <c r="D15" s="81">
        <v>2.25</v>
      </c>
      <c r="E15" s="81">
        <v>8212.5</v>
      </c>
      <c r="F15" s="81" t="s">
        <v>2</v>
      </c>
      <c r="G15" s="81" t="s">
        <v>2</v>
      </c>
      <c r="H15" s="121">
        <f>D15*E15</f>
        <v>18478.125</v>
      </c>
      <c r="I15" s="105">
        <f t="shared" si="0"/>
        <v>988.21012499999995</v>
      </c>
      <c r="J15" s="283"/>
      <c r="K15" s="283"/>
      <c r="L15" s="283"/>
    </row>
    <row r="16" spans="1:14">
      <c r="A16" s="98">
        <v>4.2</v>
      </c>
      <c r="B16" s="79" t="s">
        <v>77</v>
      </c>
      <c r="C16" s="81" t="s">
        <v>2</v>
      </c>
      <c r="D16" s="81">
        <v>2</v>
      </c>
      <c r="E16" s="81">
        <v>1020</v>
      </c>
      <c r="F16" s="81" t="s">
        <v>2</v>
      </c>
      <c r="G16" s="81" t="s">
        <v>2</v>
      </c>
      <c r="H16" s="121">
        <f>D16*E16</f>
        <v>2040</v>
      </c>
      <c r="I16" s="105">
        <f t="shared" si="0"/>
        <v>109.0992</v>
      </c>
      <c r="J16" s="283"/>
      <c r="K16" s="283"/>
      <c r="L16" s="283"/>
    </row>
    <row r="17" spans="1:14">
      <c r="A17" s="98">
        <v>4.3</v>
      </c>
      <c r="B17" s="77"/>
      <c r="C17" s="81" t="s">
        <v>2</v>
      </c>
      <c r="D17" s="81"/>
      <c r="E17" s="81"/>
      <c r="F17" s="81" t="s">
        <v>2</v>
      </c>
      <c r="G17" s="81" t="s">
        <v>2</v>
      </c>
      <c r="H17" s="121">
        <f>D17*E17</f>
        <v>0</v>
      </c>
      <c r="I17" s="105">
        <f t="shared" si="0"/>
        <v>0</v>
      </c>
      <c r="J17" s="283"/>
      <c r="K17" s="283"/>
      <c r="L17" s="283"/>
    </row>
    <row r="18" spans="1:14">
      <c r="A18" s="98">
        <v>4.4000000000000004</v>
      </c>
      <c r="B18" s="77"/>
      <c r="C18" s="81" t="s">
        <v>2</v>
      </c>
      <c r="D18" s="81"/>
      <c r="E18" s="81"/>
      <c r="F18" s="81" t="s">
        <v>2</v>
      </c>
      <c r="G18" s="81" t="s">
        <v>2</v>
      </c>
      <c r="H18" s="121">
        <f>D18*E18</f>
        <v>0</v>
      </c>
      <c r="I18" s="105">
        <f t="shared" si="0"/>
        <v>0</v>
      </c>
      <c r="J18" s="283"/>
      <c r="K18" s="283"/>
      <c r="L18" s="283"/>
    </row>
    <row r="19" spans="1:14" ht="16.5">
      <c r="A19" s="100"/>
      <c r="B19" s="107" t="s">
        <v>38</v>
      </c>
      <c r="C19" s="107"/>
      <c r="D19" s="108" t="s">
        <v>2</v>
      </c>
      <c r="E19" s="108" t="s">
        <v>2</v>
      </c>
      <c r="F19" s="108" t="s">
        <v>2</v>
      </c>
      <c r="G19" s="108" t="s">
        <v>2</v>
      </c>
      <c r="H19" s="302">
        <f>SUM(H10:H13)</f>
        <v>321147.9374</v>
      </c>
      <c r="I19" s="302">
        <f>SUM(I10:I13)*0.65</f>
        <v>11163.744599898799</v>
      </c>
      <c r="J19" s="321"/>
      <c r="K19" s="321"/>
      <c r="L19" s="321"/>
    </row>
    <row r="22" spans="1:14" s="61" customFormat="1">
      <c r="A22" s="56"/>
      <c r="B22" s="57"/>
      <c r="C22" s="57"/>
      <c r="D22" s="58"/>
      <c r="E22" s="58"/>
      <c r="F22" s="549"/>
      <c r="G22" s="549"/>
      <c r="H22" s="59"/>
      <c r="I22" s="385" t="s">
        <v>78</v>
      </c>
      <c r="J22" s="57"/>
      <c r="K22" s="59"/>
      <c r="L22" s="59"/>
      <c r="M22" s="59"/>
      <c r="N22" s="59"/>
    </row>
    <row r="23" spans="1:14" s="61" customFormat="1">
      <c r="A23" s="56"/>
      <c r="B23" s="57"/>
      <c r="C23" s="57"/>
      <c r="D23" s="58"/>
      <c r="E23" s="58"/>
      <c r="F23" s="549"/>
      <c r="G23" s="549"/>
      <c r="H23" s="549" t="s">
        <v>79</v>
      </c>
      <c r="I23" s="549"/>
      <c r="J23" s="549"/>
      <c r="K23" s="59"/>
      <c r="L23" s="59"/>
      <c r="M23" s="59"/>
      <c r="N23" s="59"/>
    </row>
    <row r="24" spans="1:14" s="61" customFormat="1" ht="27.75" customHeight="1" thickBot="1">
      <c r="B24" s="504" t="s">
        <v>108</v>
      </c>
      <c r="C24" s="555" t="s">
        <v>232</v>
      </c>
      <c r="D24" s="555"/>
      <c r="E24" s="555"/>
      <c r="F24" s="555"/>
      <c r="G24" s="555"/>
    </row>
    <row r="25" spans="1:14" s="61" customFormat="1" ht="14.25">
      <c r="A25" s="59"/>
      <c r="B25" s="67"/>
      <c r="C25" s="67"/>
      <c r="D25" s="57"/>
      <c r="E25" s="57"/>
      <c r="F25" s="65"/>
      <c r="G25" s="118"/>
      <c r="H25" s="68"/>
    </row>
    <row r="26" spans="1:14" s="61" customFormat="1">
      <c r="A26" s="59"/>
      <c r="B26" s="69" t="s">
        <v>36</v>
      </c>
      <c r="C26" s="65"/>
      <c r="D26" s="65"/>
      <c r="E26" s="65"/>
      <c r="F26" s="65"/>
      <c r="G26" s="118"/>
      <c r="H26" s="59"/>
    </row>
    <row r="27" spans="1:14" s="61" customFormat="1" ht="29.25" customHeight="1">
      <c r="A27" s="553" t="s">
        <v>274</v>
      </c>
      <c r="B27" s="553"/>
      <c r="C27" s="553"/>
      <c r="D27" s="553"/>
      <c r="E27" s="553"/>
      <c r="F27" s="553"/>
      <c r="G27" s="553"/>
      <c r="H27" s="553"/>
    </row>
    <row r="28" spans="1:14" s="61" customFormat="1">
      <c r="A28" s="59"/>
      <c r="B28" s="58"/>
      <c r="C28" s="67"/>
      <c r="D28" s="58"/>
      <c r="E28" s="58"/>
      <c r="F28" s="67"/>
      <c r="G28" s="59"/>
      <c r="H28" s="59"/>
    </row>
    <row r="29" spans="1:14" s="135" customFormat="1" ht="63" customHeight="1">
      <c r="A29" s="98" t="s">
        <v>82</v>
      </c>
      <c r="B29" s="72" t="s">
        <v>83</v>
      </c>
      <c r="C29" s="72" t="s">
        <v>84</v>
      </c>
      <c r="D29" s="72" t="s">
        <v>85</v>
      </c>
      <c r="E29" s="72" t="s">
        <v>86</v>
      </c>
      <c r="F29" s="73" t="s">
        <v>87</v>
      </c>
      <c r="G29" s="73" t="s">
        <v>70</v>
      </c>
      <c r="H29" s="74" t="s">
        <v>88</v>
      </c>
      <c r="I29" s="202"/>
      <c r="J29" s="202"/>
      <c r="K29" s="202"/>
      <c r="L29" s="202"/>
    </row>
    <row r="30" spans="1:14">
      <c r="A30" s="98">
        <v>1</v>
      </c>
      <c r="B30" s="72">
        <v>2</v>
      </c>
      <c r="C30" s="72">
        <v>3</v>
      </c>
      <c r="D30" s="72">
        <v>4</v>
      </c>
      <c r="E30" s="72">
        <v>5</v>
      </c>
      <c r="F30" s="72">
        <v>6</v>
      </c>
      <c r="G30" s="98">
        <v>7</v>
      </c>
      <c r="H30" s="98">
        <v>8</v>
      </c>
      <c r="I30" s="202"/>
      <c r="J30" s="202"/>
      <c r="K30" s="202"/>
      <c r="L30" s="202"/>
    </row>
    <row r="31" spans="1:14">
      <c r="A31" s="100">
        <v>1</v>
      </c>
      <c r="B31" s="427"/>
      <c r="C31" s="72" t="s">
        <v>89</v>
      </c>
      <c r="D31" s="72"/>
      <c r="E31" s="72"/>
      <c r="F31" s="72">
        <v>73.5</v>
      </c>
      <c r="G31" s="102">
        <f>E31*F31</f>
        <v>0</v>
      </c>
      <c r="H31" s="102">
        <f>G31*0.05348</f>
        <v>0</v>
      </c>
      <c r="I31" s="202"/>
      <c r="J31" s="202"/>
      <c r="K31" s="202"/>
      <c r="L31" s="202"/>
    </row>
    <row r="32" spans="1:14" ht="25.5">
      <c r="A32" s="98"/>
      <c r="B32" s="72"/>
      <c r="C32" s="72" t="s">
        <v>90</v>
      </c>
      <c r="D32" s="72"/>
      <c r="E32" s="72"/>
      <c r="F32" s="72"/>
      <c r="G32" s="102">
        <f>E32*F32</f>
        <v>0</v>
      </c>
      <c r="H32" s="102">
        <f t="shared" ref="H32:H34" si="1">G32*0.05348</f>
        <v>0</v>
      </c>
      <c r="I32" s="202"/>
      <c r="J32" s="202"/>
      <c r="K32" s="202"/>
      <c r="L32" s="202"/>
    </row>
    <row r="33" spans="1:14" ht="14.25">
      <c r="A33" s="104">
        <v>2</v>
      </c>
      <c r="B33" s="77"/>
      <c r="C33" s="72" t="s">
        <v>89</v>
      </c>
      <c r="D33" s="81"/>
      <c r="E33" s="81"/>
      <c r="F33" s="105"/>
      <c r="G33" s="102">
        <f>E33*F33</f>
        <v>0</v>
      </c>
      <c r="H33" s="102">
        <f t="shared" si="1"/>
        <v>0</v>
      </c>
      <c r="I33" s="61"/>
      <c r="J33" s="61"/>
      <c r="K33" s="61"/>
      <c r="L33" s="61"/>
    </row>
    <row r="34" spans="1:14" ht="25.5">
      <c r="A34" s="106"/>
      <c r="B34" s="77"/>
      <c r="C34" s="72" t="s">
        <v>90</v>
      </c>
      <c r="D34" s="81"/>
      <c r="E34" s="81"/>
      <c r="F34" s="105"/>
      <c r="G34" s="102">
        <f>E34*F34</f>
        <v>0</v>
      </c>
      <c r="H34" s="102">
        <f t="shared" si="1"/>
        <v>0</v>
      </c>
      <c r="I34" s="61"/>
      <c r="J34" s="61"/>
      <c r="K34" s="61"/>
      <c r="L34" s="61"/>
    </row>
    <row r="35" spans="1:14" ht="16.5">
      <c r="A35" s="104"/>
      <c r="B35" s="107" t="s">
        <v>38</v>
      </c>
      <c r="C35" s="108" t="s">
        <v>2</v>
      </c>
      <c r="D35" s="108" t="s">
        <v>2</v>
      </c>
      <c r="E35" s="108" t="s">
        <v>2</v>
      </c>
      <c r="F35" s="108" t="s">
        <v>2</v>
      </c>
      <c r="G35" s="109">
        <f>SUM(G31:G34)</f>
        <v>0</v>
      </c>
      <c r="H35" s="109">
        <f>SUM(H31:H34)</f>
        <v>0</v>
      </c>
      <c r="I35" s="61"/>
      <c r="J35" s="61"/>
      <c r="K35" s="61"/>
      <c r="L35" s="61"/>
    </row>
    <row r="36" spans="1:14" s="322" customFormat="1" ht="12.75" customHeight="1">
      <c r="A36" s="59"/>
      <c r="B36" s="58"/>
      <c r="C36" s="67"/>
      <c r="D36" s="58"/>
      <c r="E36" s="58"/>
      <c r="F36" s="67"/>
      <c r="G36" s="59"/>
      <c r="H36" s="59"/>
      <c r="I36" s="61"/>
      <c r="J36" s="61"/>
      <c r="K36" s="61"/>
      <c r="L36" s="61"/>
    </row>
    <row r="37" spans="1:14" s="322" customFormat="1" ht="19.5" customHeight="1">
      <c r="A37" s="304"/>
      <c r="B37" s="323" t="s">
        <v>91</v>
      </c>
      <c r="C37" s="324"/>
      <c r="D37" s="325"/>
      <c r="E37" s="325"/>
      <c r="F37" s="324"/>
      <c r="G37" s="326"/>
      <c r="H37" s="305">
        <f>H35+I19</f>
        <v>11163.744599898799</v>
      </c>
      <c r="I37" s="306"/>
      <c r="J37" s="306"/>
      <c r="K37" s="306"/>
      <c r="L37" s="306"/>
    </row>
    <row r="38" spans="1:14" s="322" customFormat="1" ht="12.75" customHeight="1">
      <c r="A38" s="59"/>
      <c r="B38" s="58"/>
      <c r="C38" s="67"/>
      <c r="D38" s="58"/>
      <c r="E38" s="58"/>
      <c r="F38" s="67"/>
      <c r="G38" s="59"/>
      <c r="H38" s="59"/>
      <c r="I38" s="61"/>
      <c r="J38" s="61"/>
      <c r="K38" s="61"/>
      <c r="L38" s="61"/>
    </row>
    <row r="39" spans="1:14" s="322" customFormat="1">
      <c r="A39" s="59"/>
      <c r="B39" s="58"/>
      <c r="C39" s="58"/>
      <c r="D39" s="58"/>
      <c r="E39" s="58"/>
      <c r="F39" s="67"/>
      <c r="G39" s="58"/>
      <c r="H39" s="67"/>
      <c r="I39" s="59"/>
      <c r="J39" s="59"/>
      <c r="K39" s="59"/>
      <c r="L39" s="59"/>
    </row>
    <row r="40" spans="1:14" s="61" customFormat="1">
      <c r="A40" s="56"/>
      <c r="B40" s="57"/>
      <c r="C40" s="57"/>
      <c r="D40" s="58"/>
      <c r="E40" s="58"/>
      <c r="F40" s="57"/>
      <c r="G40" s="57"/>
      <c r="H40" s="549"/>
      <c r="I40" s="549"/>
      <c r="J40" s="59"/>
      <c r="K40" s="59"/>
      <c r="L40" s="385" t="s">
        <v>81</v>
      </c>
      <c r="M40" s="57"/>
      <c r="N40" s="59"/>
    </row>
    <row r="41" spans="1:14" s="61" customFormat="1" ht="12.75" customHeight="1">
      <c r="A41" s="56"/>
      <c r="B41" s="57"/>
      <c r="C41" s="57"/>
      <c r="D41" s="58"/>
      <c r="E41" s="58"/>
      <c r="F41" s="57"/>
      <c r="G41" s="57"/>
      <c r="H41" s="549"/>
      <c r="I41" s="549"/>
      <c r="J41" s="59"/>
      <c r="K41" s="549" t="s">
        <v>79</v>
      </c>
      <c r="L41" s="549"/>
      <c r="M41" s="549"/>
      <c r="N41" s="59"/>
    </row>
    <row r="42" spans="1:14" s="61" customFormat="1" ht="33" customHeight="1" thickBot="1">
      <c r="B42" s="504" t="s">
        <v>108</v>
      </c>
      <c r="C42" s="555" t="s">
        <v>232</v>
      </c>
      <c r="D42" s="555"/>
      <c r="E42" s="555"/>
      <c r="F42" s="555"/>
      <c r="G42" s="555"/>
    </row>
    <row r="43" spans="1:14" s="61" customFormat="1" ht="23.25" customHeight="1">
      <c r="A43" s="59"/>
      <c r="B43" s="65" t="s">
        <v>36</v>
      </c>
      <c r="C43" s="65"/>
      <c r="D43" s="65"/>
      <c r="E43" s="65"/>
      <c r="F43" s="65"/>
      <c r="G43" s="65"/>
      <c r="H43" s="118"/>
      <c r="I43" s="118"/>
      <c r="J43" s="118"/>
    </row>
    <row r="44" spans="1:14" s="61" customFormat="1" ht="15" customHeight="1">
      <c r="A44" s="553" t="s">
        <v>273</v>
      </c>
      <c r="B44" s="553"/>
      <c r="C44" s="553"/>
      <c r="D44" s="553"/>
      <c r="E44" s="553"/>
      <c r="F44" s="553"/>
      <c r="G44" s="553"/>
      <c r="H44" s="553"/>
      <c r="I44" s="553"/>
      <c r="J44" s="553"/>
      <c r="K44" s="553"/>
      <c r="L44" s="553"/>
      <c r="M44" s="553"/>
    </row>
    <row r="45" spans="1:14" s="61" customFormat="1">
      <c r="A45" s="59"/>
      <c r="B45" s="65"/>
      <c r="C45" s="65"/>
      <c r="D45" s="65"/>
      <c r="E45" s="65"/>
      <c r="F45" s="65"/>
      <c r="G45" s="65"/>
      <c r="H45" s="65"/>
      <c r="I45" s="65"/>
      <c r="J45" s="65"/>
      <c r="K45" s="59"/>
      <c r="L45" s="59"/>
    </row>
    <row r="46" spans="1:14" s="322" customFormat="1" ht="127.5">
      <c r="A46" s="98" t="s">
        <v>82</v>
      </c>
      <c r="B46" s="72" t="s">
        <v>83</v>
      </c>
      <c r="C46" s="72" t="s">
        <v>92</v>
      </c>
      <c r="D46" s="72" t="s">
        <v>93</v>
      </c>
      <c r="E46" s="72" t="s">
        <v>86</v>
      </c>
      <c r="F46" s="72" t="s">
        <v>94</v>
      </c>
      <c r="G46" s="73" t="s">
        <v>95</v>
      </c>
      <c r="H46" s="72" t="s">
        <v>96</v>
      </c>
      <c r="I46" s="72" t="s">
        <v>97</v>
      </c>
      <c r="J46" s="72" t="s">
        <v>98</v>
      </c>
      <c r="K46" s="73" t="s">
        <v>99</v>
      </c>
      <c r="L46" s="73" t="s">
        <v>100</v>
      </c>
      <c r="M46" s="74" t="s">
        <v>101</v>
      </c>
    </row>
    <row r="47" spans="1:14" s="322" customFormat="1" ht="25.5" customHeight="1">
      <c r="A47" s="98">
        <v>1</v>
      </c>
      <c r="B47" s="72">
        <v>2</v>
      </c>
      <c r="C47" s="72">
        <v>3</v>
      </c>
      <c r="D47" s="72">
        <v>4</v>
      </c>
      <c r="E47" s="72">
        <v>5</v>
      </c>
      <c r="F47" s="72">
        <v>6</v>
      </c>
      <c r="G47" s="72">
        <v>7</v>
      </c>
      <c r="H47" s="72">
        <v>8</v>
      </c>
      <c r="I47" s="72">
        <v>9</v>
      </c>
      <c r="J47" s="72">
        <v>10</v>
      </c>
      <c r="K47" s="98">
        <v>11</v>
      </c>
      <c r="L47" s="98">
        <v>12</v>
      </c>
      <c r="M47" s="98">
        <v>13</v>
      </c>
    </row>
    <row r="48" spans="1:14" s="322" customFormat="1" ht="25.5" customHeight="1">
      <c r="A48" s="119">
        <v>1</v>
      </c>
      <c r="B48" s="297" t="s">
        <v>106</v>
      </c>
      <c r="C48" s="81" t="s">
        <v>89</v>
      </c>
      <c r="D48" s="81">
        <v>2850</v>
      </c>
      <c r="E48" s="81">
        <v>2850</v>
      </c>
      <c r="F48" s="81">
        <v>4.3099999999999999E-2</v>
      </c>
      <c r="G48" s="121">
        <f t="shared" ref="G48:G52" si="2">E48*F48</f>
        <v>122.83499999999999</v>
      </c>
      <c r="H48" s="122">
        <v>147</v>
      </c>
      <c r="I48" s="81" t="s">
        <v>2</v>
      </c>
      <c r="J48" s="81" t="s">
        <v>2</v>
      </c>
      <c r="K48" s="122">
        <f>G48*H48</f>
        <v>18056.744999999999</v>
      </c>
      <c r="L48" s="119">
        <v>0.14369999999999999</v>
      </c>
      <c r="M48" s="122">
        <f>K48*L48</f>
        <v>2594.7542564999999</v>
      </c>
    </row>
    <row r="49" spans="1:13" s="327" customFormat="1" ht="25.5" customHeight="1">
      <c r="A49" s="119"/>
      <c r="B49" s="77" t="s">
        <v>107</v>
      </c>
      <c r="C49" s="81" t="s">
        <v>102</v>
      </c>
      <c r="D49" s="81">
        <v>21802.83</v>
      </c>
      <c r="E49" s="81">
        <v>17294.13</v>
      </c>
      <c r="F49" s="81">
        <v>3.0499999999999999E-2</v>
      </c>
      <c r="G49" s="121">
        <f t="shared" si="2"/>
        <v>527.47096499999998</v>
      </c>
      <c r="H49" s="122">
        <v>147</v>
      </c>
      <c r="I49" s="122" t="s">
        <v>2</v>
      </c>
      <c r="J49" s="81" t="s">
        <v>2</v>
      </c>
      <c r="K49" s="122">
        <f>G49*H49</f>
        <v>77538.231854999991</v>
      </c>
      <c r="L49" s="520">
        <v>0.14369999999999999</v>
      </c>
      <c r="M49" s="122">
        <f>K49*L49</f>
        <v>11142.243917563499</v>
      </c>
    </row>
    <row r="50" spans="1:13" s="322" customFormat="1" ht="27">
      <c r="A50" s="119"/>
      <c r="B50" s="77"/>
      <c r="C50" s="81" t="s">
        <v>102</v>
      </c>
      <c r="D50" s="81"/>
      <c r="E50" s="81"/>
      <c r="F50" s="81"/>
      <c r="G50" s="121">
        <f t="shared" si="2"/>
        <v>0</v>
      </c>
      <c r="H50" s="81" t="s">
        <v>2</v>
      </c>
      <c r="I50" s="122">
        <v>139</v>
      </c>
      <c r="J50" s="81" t="s">
        <v>2</v>
      </c>
      <c r="K50" s="122">
        <f>G50*I50</f>
        <v>0</v>
      </c>
      <c r="L50" s="119">
        <v>0.14369999999999999</v>
      </c>
      <c r="M50" s="122">
        <f>K50*L50*90.7/100</f>
        <v>0</v>
      </c>
    </row>
    <row r="51" spans="1:13">
      <c r="A51" s="119">
        <v>3</v>
      </c>
      <c r="B51" s="81"/>
      <c r="C51" s="81" t="s">
        <v>89</v>
      </c>
      <c r="D51" s="81"/>
      <c r="E51" s="81"/>
      <c r="F51" s="81"/>
      <c r="G51" s="121">
        <f t="shared" si="2"/>
        <v>0</v>
      </c>
      <c r="H51" s="81" t="s">
        <v>2</v>
      </c>
      <c r="I51" s="81" t="s">
        <v>2</v>
      </c>
      <c r="J51" s="121">
        <v>110</v>
      </c>
      <c r="K51" s="122">
        <f>G51*J51</f>
        <v>0</v>
      </c>
      <c r="L51" s="119">
        <v>0.14369999999999999</v>
      </c>
      <c r="M51" s="122">
        <f>K51*L51*90.7/100</f>
        <v>0</v>
      </c>
    </row>
    <row r="52" spans="1:13" ht="27">
      <c r="A52" s="119"/>
      <c r="B52" s="77"/>
      <c r="C52" s="81" t="s">
        <v>102</v>
      </c>
      <c r="D52" s="81"/>
      <c r="E52" s="81"/>
      <c r="F52" s="81"/>
      <c r="G52" s="121">
        <f t="shared" si="2"/>
        <v>0</v>
      </c>
      <c r="H52" s="122" t="s">
        <v>2</v>
      </c>
      <c r="I52" s="122" t="s">
        <v>2</v>
      </c>
      <c r="J52" s="122">
        <v>110</v>
      </c>
      <c r="K52" s="122">
        <f>G52*J52</f>
        <v>0</v>
      </c>
      <c r="L52" s="119">
        <v>0.14369999999999999</v>
      </c>
      <c r="M52" s="122">
        <f>K52*L52*90.7/100</f>
        <v>0</v>
      </c>
    </row>
    <row r="53" spans="1:13" ht="14.25">
      <c r="A53" s="123"/>
      <c r="B53" s="124" t="s">
        <v>38</v>
      </c>
      <c r="C53" s="108" t="s">
        <v>2</v>
      </c>
      <c r="D53" s="108" t="s">
        <v>2</v>
      </c>
      <c r="E53" s="108" t="s">
        <v>2</v>
      </c>
      <c r="F53" s="108" t="s">
        <v>2</v>
      </c>
      <c r="G53" s="108" t="s">
        <v>2</v>
      </c>
      <c r="H53" s="108" t="s">
        <v>2</v>
      </c>
      <c r="I53" s="108" t="s">
        <v>2</v>
      </c>
      <c r="J53" s="108" t="s">
        <v>2</v>
      </c>
      <c r="K53" s="108" t="s">
        <v>2</v>
      </c>
      <c r="L53" s="108" t="s">
        <v>2</v>
      </c>
      <c r="M53" s="109">
        <f>SUM(M48:M52)</f>
        <v>13736.998174063499</v>
      </c>
    </row>
    <row r="54" spans="1:13">
      <c r="A54" s="203"/>
      <c r="B54" s="204"/>
      <c r="C54" s="205"/>
      <c r="D54" s="205"/>
      <c r="E54" s="205"/>
      <c r="F54" s="205"/>
      <c r="G54" s="205"/>
      <c r="H54" s="205"/>
      <c r="I54" s="205"/>
      <c r="J54" s="206"/>
      <c r="K54" s="206"/>
      <c r="L54" s="206"/>
    </row>
    <row r="55" spans="1:13">
      <c r="A55" s="203"/>
      <c r="C55" s="204"/>
      <c r="D55" s="204"/>
      <c r="E55" s="204"/>
      <c r="F55" s="204"/>
      <c r="G55" s="204"/>
      <c r="H55" s="204"/>
      <c r="I55" s="204" t="s">
        <v>27</v>
      </c>
      <c r="J55" s="204"/>
      <c r="K55" s="204"/>
      <c r="L55" s="204"/>
    </row>
    <row r="56" spans="1:13" ht="14.25">
      <c r="A56" s="209" t="s">
        <v>103</v>
      </c>
      <c r="B56" s="65"/>
      <c r="C56" s="66" t="s">
        <v>27</v>
      </c>
      <c r="D56" s="66"/>
      <c r="E56" s="65"/>
      <c r="F56" s="65"/>
      <c r="G56" s="65"/>
      <c r="H56" s="65"/>
      <c r="I56" s="65"/>
      <c r="J56" s="118"/>
      <c r="K56" s="118"/>
      <c r="L56" s="118"/>
      <c r="M56" s="133"/>
    </row>
    <row r="57" spans="1:13" ht="39.75" customHeight="1">
      <c r="A57" s="566" t="s">
        <v>172</v>
      </c>
      <c r="B57" s="566"/>
      <c r="C57" s="566"/>
      <c r="D57" s="566"/>
      <c r="E57" s="566"/>
      <c r="F57" s="566"/>
      <c r="G57" s="566"/>
      <c r="H57" s="566"/>
      <c r="I57" s="566"/>
      <c r="J57" s="566"/>
      <c r="K57" s="566"/>
      <c r="L57" s="566"/>
      <c r="M57" s="566"/>
    </row>
    <row r="58" spans="1:13">
      <c r="B58" s="204"/>
      <c r="C58" s="65"/>
      <c r="D58" s="66"/>
      <c r="E58" s="66"/>
      <c r="F58" s="65"/>
      <c r="G58" s="65"/>
      <c r="H58" s="65"/>
      <c r="I58" s="65"/>
      <c r="J58" s="65"/>
      <c r="K58" s="118" t="s">
        <v>27</v>
      </c>
      <c r="L58" s="118"/>
    </row>
    <row r="59" spans="1:13">
      <c r="B59" s="66"/>
      <c r="C59" s="65"/>
      <c r="D59" s="66"/>
      <c r="E59" s="66"/>
      <c r="F59" s="65"/>
      <c r="G59" s="67"/>
      <c r="I59" s="67"/>
      <c r="J59" s="67"/>
    </row>
    <row r="60" spans="1:13">
      <c r="C60" s="67"/>
      <c r="G60" s="67"/>
      <c r="I60" s="67"/>
      <c r="J60" s="67"/>
    </row>
  </sheetData>
  <mergeCells count="14">
    <mergeCell ref="A27:H27"/>
    <mergeCell ref="A44:M44"/>
    <mergeCell ref="A57:M57"/>
    <mergeCell ref="H2:J2"/>
    <mergeCell ref="H40:I40"/>
    <mergeCell ref="H41:I41"/>
    <mergeCell ref="K41:M41"/>
    <mergeCell ref="F22:G22"/>
    <mergeCell ref="F23:G23"/>
    <mergeCell ref="H23:J23"/>
    <mergeCell ref="A6:I6"/>
    <mergeCell ref="C3:G3"/>
    <mergeCell ref="C24:G24"/>
    <mergeCell ref="C42:G42"/>
  </mergeCells>
  <pageMargins left="0.31496062992126" right="0.15748031496063" top="0.511811023622047" bottom="0.66929133858267698" header="0.27559055118110198" footer="0.31496062992126"/>
  <pageSetup scale="85" orientation="landscape" verticalDpi="300" r:id="rId1"/>
  <headerFooter alignWithMargins="0"/>
  <rowBreaks count="2" manualBreakCount="2">
    <brk id="21" max="16383" man="1"/>
    <brk id="39" max="16383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O63"/>
  <sheetViews>
    <sheetView topLeftCell="D13" zoomScaleNormal="100" workbookViewId="0">
      <selection activeCell="I17" activeCellId="1" sqref="H16 I17"/>
    </sheetView>
  </sheetViews>
  <sheetFormatPr defaultColWidth="9.140625" defaultRowHeight="13.5"/>
  <cols>
    <col min="1" max="1" width="4.28515625" style="259" customWidth="1"/>
    <col min="2" max="2" width="25.85546875" style="260" customWidth="1"/>
    <col min="3" max="3" width="11.5703125" style="260" customWidth="1"/>
    <col min="4" max="4" width="9.5703125" style="260" customWidth="1"/>
    <col min="5" max="5" width="14" style="260" customWidth="1"/>
    <col min="6" max="6" width="11" style="261" customWidth="1"/>
    <col min="7" max="7" width="10.85546875" style="260" customWidth="1"/>
    <col min="8" max="8" width="11.85546875" style="261" customWidth="1"/>
    <col min="9" max="9" width="12.140625" style="259" customWidth="1"/>
    <col min="10" max="14" width="9.140625" style="253"/>
    <col min="15" max="15" width="7" style="253" customWidth="1"/>
    <col min="16" max="16384" width="9.140625" style="253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29.25" thickBot="1">
      <c r="B3" s="62" t="s">
        <v>108</v>
      </c>
      <c r="C3" s="63" t="s">
        <v>233</v>
      </c>
      <c r="D3" s="63"/>
      <c r="E3" s="63"/>
      <c r="F3" s="64"/>
      <c r="G3" s="64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244" customFormat="1" ht="63.75">
      <c r="A8" s="245"/>
      <c r="B8" s="328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244" customFormat="1" ht="12.75">
      <c r="A9" s="245">
        <v>1</v>
      </c>
      <c r="B9" s="242">
        <v>2</v>
      </c>
      <c r="C9" s="242">
        <v>3</v>
      </c>
      <c r="D9" s="242">
        <v>4</v>
      </c>
      <c r="E9" s="242">
        <v>5</v>
      </c>
      <c r="F9" s="242">
        <v>6</v>
      </c>
      <c r="G9" s="242">
        <v>7</v>
      </c>
      <c r="H9" s="242">
        <v>8</v>
      </c>
      <c r="I9" s="245">
        <v>9</v>
      </c>
    </row>
    <row r="10" spans="1:14" ht="81">
      <c r="A10" s="245">
        <v>1</v>
      </c>
      <c r="B10" s="77" t="s">
        <v>72</v>
      </c>
      <c r="C10" s="248" t="s">
        <v>2</v>
      </c>
      <c r="D10" s="248" t="s">
        <v>2</v>
      </c>
      <c r="E10" s="248" t="s">
        <v>2</v>
      </c>
      <c r="F10" s="329">
        <v>2262.1</v>
      </c>
      <c r="G10" s="248">
        <v>29.32</v>
      </c>
      <c r="H10" s="249">
        <f>F10*G10</f>
        <v>66324.771999999997</v>
      </c>
      <c r="I10" s="249">
        <f>H10*0.05348</f>
        <v>3547.0488065599998</v>
      </c>
    </row>
    <row r="11" spans="1:14" ht="81">
      <c r="A11" s="245">
        <v>2</v>
      </c>
      <c r="B11" s="77" t="s">
        <v>73</v>
      </c>
      <c r="C11" s="248" t="s">
        <v>2</v>
      </c>
      <c r="D11" s="248" t="s">
        <v>2</v>
      </c>
      <c r="E11" s="248" t="s">
        <v>2</v>
      </c>
      <c r="F11" s="329"/>
      <c r="G11" s="248">
        <v>21.4</v>
      </c>
      <c r="H11" s="249">
        <f>F11*G11</f>
        <v>0</v>
      </c>
      <c r="I11" s="249">
        <f t="shared" ref="I11:I16" si="0">H11*0.05348</f>
        <v>0</v>
      </c>
    </row>
    <row r="12" spans="1:14" ht="81">
      <c r="A12" s="245">
        <v>3</v>
      </c>
      <c r="B12" s="77" t="s">
        <v>74</v>
      </c>
      <c r="C12" s="77">
        <v>75</v>
      </c>
      <c r="D12" s="248" t="s">
        <v>2</v>
      </c>
      <c r="E12" s="248" t="s">
        <v>2</v>
      </c>
      <c r="F12" s="248" t="s">
        <v>2</v>
      </c>
      <c r="G12" s="248">
        <v>1100</v>
      </c>
      <c r="H12" s="330">
        <f>C12*G12</f>
        <v>82500</v>
      </c>
      <c r="I12" s="249">
        <f t="shared" si="0"/>
        <v>4412.1000000000004</v>
      </c>
    </row>
    <row r="13" spans="1:14" ht="44.25" customHeight="1">
      <c r="A13" s="245">
        <v>4</v>
      </c>
      <c r="B13" s="77" t="s">
        <v>75</v>
      </c>
      <c r="C13" s="248" t="s">
        <v>2</v>
      </c>
      <c r="D13" s="330">
        <f>SUM(D15:D16)</f>
        <v>1.2</v>
      </c>
      <c r="E13" s="330">
        <f>SUM(E15:E16)</f>
        <v>12200</v>
      </c>
      <c r="F13" s="248" t="s">
        <v>2</v>
      </c>
      <c r="G13" s="248" t="s">
        <v>2</v>
      </c>
      <c r="H13" s="249">
        <f>SUM(H15:H16)</f>
        <v>6914.4</v>
      </c>
      <c r="I13" s="249">
        <f t="shared" si="0"/>
        <v>369.78211199999998</v>
      </c>
    </row>
    <row r="14" spans="1:14" ht="21" customHeight="1">
      <c r="A14" s="245"/>
      <c r="B14" s="77" t="s">
        <v>80</v>
      </c>
      <c r="C14" s="248"/>
      <c r="D14" s="248"/>
      <c r="E14" s="248"/>
      <c r="F14" s="248"/>
      <c r="G14" s="248"/>
      <c r="H14" s="330"/>
      <c r="I14" s="249">
        <f t="shared" si="0"/>
        <v>0</v>
      </c>
    </row>
    <row r="15" spans="1:14" ht="21" customHeight="1">
      <c r="A15" s="245">
        <v>4.0999999999999996</v>
      </c>
      <c r="B15" s="331" t="s">
        <v>119</v>
      </c>
      <c r="C15" s="81" t="s">
        <v>2</v>
      </c>
      <c r="D15" s="81">
        <v>0.7</v>
      </c>
      <c r="E15" s="81">
        <v>4072</v>
      </c>
      <c r="F15" s="248" t="s">
        <v>2</v>
      </c>
      <c r="G15" s="248" t="s">
        <v>2</v>
      </c>
      <c r="H15" s="330">
        <f>D15*E15</f>
        <v>2850.3999999999996</v>
      </c>
      <c r="I15" s="249">
        <f t="shared" si="0"/>
        <v>152.43939199999997</v>
      </c>
    </row>
    <row r="16" spans="1:14" ht="21" customHeight="1">
      <c r="A16" s="245">
        <v>4.2</v>
      </c>
      <c r="B16" s="255" t="s">
        <v>234</v>
      </c>
      <c r="C16" s="248" t="s">
        <v>2</v>
      </c>
      <c r="D16" s="248">
        <v>0.5</v>
      </c>
      <c r="E16" s="248">
        <v>8128</v>
      </c>
      <c r="F16" s="248" t="s">
        <v>2</v>
      </c>
      <c r="G16" s="248" t="s">
        <v>2</v>
      </c>
      <c r="H16" s="330">
        <f>D16*E16</f>
        <v>4064</v>
      </c>
      <c r="I16" s="249">
        <f t="shared" si="0"/>
        <v>217.34271999999999</v>
      </c>
    </row>
    <row r="17" spans="1:14" ht="27" customHeight="1">
      <c r="A17" s="246"/>
      <c r="B17" s="256" t="s">
        <v>38</v>
      </c>
      <c r="C17" s="256"/>
      <c r="D17" s="257" t="s">
        <v>2</v>
      </c>
      <c r="E17" s="257" t="s">
        <v>2</v>
      </c>
      <c r="F17" s="257" t="s">
        <v>2</v>
      </c>
      <c r="G17" s="257" t="s">
        <v>2</v>
      </c>
      <c r="H17" s="332">
        <f>SUM(H10:H13)</f>
        <v>155739.17199999999</v>
      </c>
      <c r="I17" s="332">
        <f>SUM(I10:I13)*0.65</f>
        <v>5413.8050970640015</v>
      </c>
    </row>
    <row r="19" spans="1:14" ht="14.25">
      <c r="C19" s="261"/>
      <c r="D19" s="333"/>
      <c r="E19" s="334"/>
      <c r="F19" s="265"/>
      <c r="G19" s="335"/>
      <c r="H19" s="253"/>
      <c r="I19" s="253"/>
    </row>
    <row r="20" spans="1:14" ht="11.25" customHeight="1">
      <c r="C20" s="261"/>
      <c r="E20" s="261"/>
      <c r="F20" s="259"/>
      <c r="G20" s="335"/>
      <c r="H20" s="253"/>
      <c r="I20" s="253"/>
    </row>
    <row r="21" spans="1:14" s="61" customFormat="1">
      <c r="A21" s="56"/>
      <c r="B21" s="57"/>
      <c r="C21" s="57"/>
      <c r="D21" s="58"/>
      <c r="E21" s="58"/>
      <c r="F21" s="549"/>
      <c r="G21" s="549"/>
      <c r="H21" s="59"/>
      <c r="I21" s="385" t="s">
        <v>78</v>
      </c>
      <c r="J21" s="57"/>
      <c r="K21" s="59"/>
      <c r="L21" s="59"/>
      <c r="M21" s="59"/>
      <c r="N21" s="59"/>
    </row>
    <row r="22" spans="1:14" s="61" customFormat="1">
      <c r="A22" s="56"/>
      <c r="B22" s="57"/>
      <c r="C22" s="57"/>
      <c r="D22" s="58"/>
      <c r="E22" s="58"/>
      <c r="F22" s="549"/>
      <c r="G22" s="549"/>
      <c r="H22" s="549" t="s">
        <v>79</v>
      </c>
      <c r="I22" s="549"/>
      <c r="J22" s="549"/>
      <c r="K22" s="59"/>
      <c r="L22" s="59"/>
      <c r="M22" s="59"/>
      <c r="N22" s="59"/>
    </row>
    <row r="23" spans="1:14" s="61" customFormat="1" ht="27.75" customHeight="1" thickBot="1">
      <c r="B23" s="62" t="s">
        <v>108</v>
      </c>
      <c r="C23" s="63" t="s">
        <v>233</v>
      </c>
      <c r="D23" s="63"/>
      <c r="E23" s="63"/>
      <c r="F23" s="64"/>
      <c r="G23" s="64"/>
    </row>
    <row r="24" spans="1:14" s="61" customFormat="1" ht="14.25">
      <c r="A24" s="59"/>
      <c r="B24" s="58"/>
      <c r="C24" s="67"/>
      <c r="D24" s="57"/>
      <c r="E24" s="57"/>
      <c r="F24" s="65"/>
      <c r="G24" s="118"/>
      <c r="H24" s="68"/>
    </row>
    <row r="25" spans="1:14" s="61" customFormat="1">
      <c r="A25" s="59"/>
      <c r="B25" s="69" t="s">
        <v>36</v>
      </c>
      <c r="C25" s="65"/>
      <c r="D25" s="65"/>
      <c r="E25" s="65"/>
      <c r="F25" s="65"/>
      <c r="G25" s="118"/>
      <c r="H25" s="59"/>
    </row>
    <row r="26" spans="1:14" s="61" customFormat="1" ht="39.75" customHeight="1">
      <c r="A26" s="59"/>
      <c r="B26" s="575" t="s">
        <v>274</v>
      </c>
      <c r="C26" s="575"/>
      <c r="D26" s="575"/>
      <c r="E26" s="575"/>
      <c r="F26" s="575"/>
      <c r="G26" s="575"/>
      <c r="H26" s="59"/>
    </row>
    <row r="27" spans="1:14" s="244" customFormat="1" ht="61.5" customHeight="1">
      <c r="A27" s="98" t="s">
        <v>82</v>
      </c>
      <c r="B27" s="72" t="s">
        <v>83</v>
      </c>
      <c r="C27" s="72" t="s">
        <v>84</v>
      </c>
      <c r="D27" s="72" t="s">
        <v>85</v>
      </c>
      <c r="E27" s="72" t="s">
        <v>86</v>
      </c>
      <c r="F27" s="73" t="s">
        <v>87</v>
      </c>
      <c r="G27" s="73" t="s">
        <v>70</v>
      </c>
      <c r="H27" s="74" t="s">
        <v>88</v>
      </c>
    </row>
    <row r="28" spans="1:14" s="244" customFormat="1" ht="10.5" customHeight="1">
      <c r="A28" s="98">
        <v>1</v>
      </c>
      <c r="B28" s="72">
        <v>2</v>
      </c>
      <c r="C28" s="72">
        <v>3</v>
      </c>
      <c r="D28" s="72">
        <v>4</v>
      </c>
      <c r="E28" s="72">
        <v>5</v>
      </c>
      <c r="F28" s="72">
        <v>6</v>
      </c>
      <c r="G28" s="98">
        <v>7</v>
      </c>
      <c r="H28" s="98">
        <v>8</v>
      </c>
    </row>
    <row r="29" spans="1:14" s="244" customFormat="1" ht="30.75" customHeight="1">
      <c r="A29" s="100">
        <v>1</v>
      </c>
      <c r="B29" s="428"/>
      <c r="C29" s="72" t="s">
        <v>89</v>
      </c>
      <c r="D29" s="72"/>
      <c r="E29" s="72"/>
      <c r="F29" s="72"/>
      <c r="G29" s="102">
        <f>E29*F29</f>
        <v>0</v>
      </c>
      <c r="H29" s="336">
        <f>G29*0.05348</f>
        <v>0</v>
      </c>
    </row>
    <row r="30" spans="1:14" s="244" customFormat="1" ht="30.75" customHeight="1">
      <c r="A30" s="98"/>
      <c r="B30" s="428"/>
      <c r="C30" s="72" t="s">
        <v>90</v>
      </c>
      <c r="D30" s="72"/>
      <c r="E30" s="337"/>
      <c r="F30" s="72"/>
      <c r="G30" s="102">
        <f>E30*F30</f>
        <v>0</v>
      </c>
      <c r="H30" s="336">
        <f t="shared" ref="H30:H32" si="1">G30*0.05348</f>
        <v>0</v>
      </c>
    </row>
    <row r="31" spans="1:14" s="244" customFormat="1" ht="30.75" customHeight="1">
      <c r="A31" s="104">
        <v>2</v>
      </c>
      <c r="B31" s="77"/>
      <c r="C31" s="72" t="s">
        <v>89</v>
      </c>
      <c r="D31" s="81"/>
      <c r="E31" s="81"/>
      <c r="F31" s="105"/>
      <c r="G31" s="102">
        <f>E31*F31</f>
        <v>0</v>
      </c>
      <c r="H31" s="336">
        <f t="shared" si="1"/>
        <v>0</v>
      </c>
    </row>
    <row r="32" spans="1:14" s="244" customFormat="1" ht="30.75" customHeight="1">
      <c r="A32" s="106"/>
      <c r="B32" s="77"/>
      <c r="C32" s="72" t="s">
        <v>90</v>
      </c>
      <c r="D32" s="81"/>
      <c r="E32" s="81"/>
      <c r="F32" s="105"/>
      <c r="G32" s="102">
        <f>E32*F32</f>
        <v>0</v>
      </c>
      <c r="H32" s="336">
        <f t="shared" si="1"/>
        <v>0</v>
      </c>
    </row>
    <row r="33" spans="1:14" ht="33.75" customHeight="1">
      <c r="A33" s="104"/>
      <c r="B33" s="107" t="s">
        <v>38</v>
      </c>
      <c r="C33" s="108" t="s">
        <v>2</v>
      </c>
      <c r="D33" s="108" t="s">
        <v>2</v>
      </c>
      <c r="E33" s="108" t="s">
        <v>2</v>
      </c>
      <c r="F33" s="108" t="s">
        <v>2</v>
      </c>
      <c r="G33" s="109">
        <f>SUM(G29:G32)</f>
        <v>0</v>
      </c>
      <c r="H33" s="109">
        <f>SUM(H29:H32)</f>
        <v>0</v>
      </c>
      <c r="I33" s="253"/>
    </row>
    <row r="34" spans="1:14">
      <c r="C34" s="261"/>
      <c r="E34" s="261"/>
      <c r="F34" s="259"/>
      <c r="G34" s="259"/>
      <c r="H34" s="253"/>
      <c r="I34" s="253"/>
    </row>
    <row r="35" spans="1:14" ht="14.25" customHeight="1">
      <c r="A35" s="262"/>
      <c r="B35" s="562" t="s">
        <v>177</v>
      </c>
      <c r="C35" s="562"/>
      <c r="D35" s="562"/>
      <c r="E35" s="562"/>
      <c r="F35" s="562"/>
      <c r="G35" s="263">
        <f>H33+I17</f>
        <v>5413.8050970640015</v>
      </c>
      <c r="H35" s="338"/>
      <c r="I35" s="253"/>
    </row>
    <row r="36" spans="1:14">
      <c r="C36" s="261"/>
      <c r="E36" s="261"/>
      <c r="F36" s="259"/>
      <c r="G36" s="259"/>
      <c r="H36" s="253"/>
      <c r="I36" s="253"/>
    </row>
    <row r="39" spans="1:14">
      <c r="A39" s="253"/>
      <c r="B39" s="253"/>
      <c r="C39" s="253"/>
      <c r="D39" s="253"/>
      <c r="E39" s="253"/>
      <c r="F39" s="253"/>
      <c r="G39" s="253"/>
      <c r="H39" s="253"/>
      <c r="I39" s="253"/>
    </row>
    <row r="40" spans="1:14" s="61" customFormat="1">
      <c r="A40" s="56"/>
      <c r="B40" s="57"/>
      <c r="C40" s="57"/>
      <c r="D40" s="58"/>
      <c r="E40" s="58"/>
      <c r="F40" s="57"/>
      <c r="G40" s="57"/>
      <c r="H40" s="549"/>
      <c r="I40" s="549"/>
      <c r="J40" s="59"/>
      <c r="K40" s="59"/>
      <c r="L40" s="385" t="s">
        <v>81</v>
      </c>
      <c r="M40" s="57"/>
      <c r="N40" s="59"/>
    </row>
    <row r="41" spans="1:14" s="61" customFormat="1" ht="12.75" customHeight="1">
      <c r="A41" s="56"/>
      <c r="B41" s="57"/>
      <c r="C41" s="57"/>
      <c r="D41" s="58"/>
      <c r="E41" s="58"/>
      <c r="F41" s="57"/>
      <c r="G41" s="57"/>
      <c r="H41" s="549"/>
      <c r="I41" s="549"/>
      <c r="J41" s="59"/>
      <c r="K41" s="549" t="s">
        <v>79</v>
      </c>
      <c r="L41" s="549"/>
      <c r="M41" s="549"/>
      <c r="N41" s="59"/>
    </row>
    <row r="42" spans="1:14" s="61" customFormat="1" ht="29.25" customHeight="1" thickBot="1">
      <c r="B42" s="62" t="s">
        <v>108</v>
      </c>
      <c r="C42" s="559" t="s">
        <v>233</v>
      </c>
      <c r="D42" s="559"/>
      <c r="E42" s="559"/>
      <c r="F42" s="559"/>
      <c r="G42" s="559"/>
    </row>
    <row r="43" spans="1:14" s="61" customFormat="1" ht="23.25" customHeight="1">
      <c r="A43" s="59"/>
      <c r="B43" s="65" t="s">
        <v>36</v>
      </c>
      <c r="C43" s="65"/>
      <c r="D43" s="65"/>
      <c r="E43" s="65"/>
      <c r="F43" s="65"/>
      <c r="G43" s="65"/>
      <c r="H43" s="118"/>
      <c r="I43" s="118"/>
      <c r="J43" s="118"/>
    </row>
    <row r="44" spans="1:14" s="61" customFormat="1" ht="15" customHeight="1">
      <c r="A44" s="553" t="s">
        <v>273</v>
      </c>
      <c r="B44" s="553"/>
      <c r="C44" s="553"/>
      <c r="D44" s="553"/>
      <c r="E44" s="553"/>
      <c r="F44" s="553"/>
      <c r="G44" s="553"/>
      <c r="H44" s="553"/>
      <c r="I44" s="553"/>
      <c r="J44" s="553"/>
      <c r="K44" s="553"/>
      <c r="L44" s="553"/>
      <c r="M44" s="553"/>
    </row>
    <row r="45" spans="1:14" s="61" customFormat="1">
      <c r="A45" s="59"/>
      <c r="B45" s="65"/>
      <c r="C45" s="65"/>
      <c r="D45" s="65"/>
      <c r="E45" s="65"/>
      <c r="F45" s="65"/>
      <c r="G45" s="65"/>
      <c r="H45" s="65"/>
      <c r="I45" s="65"/>
      <c r="J45" s="65"/>
      <c r="K45" s="59"/>
      <c r="L45" s="59"/>
    </row>
    <row r="46" spans="1:14" s="327" customFormat="1" ht="114.75">
      <c r="A46" s="98" t="s">
        <v>82</v>
      </c>
      <c r="B46" s="72" t="s">
        <v>83</v>
      </c>
      <c r="C46" s="72" t="s">
        <v>92</v>
      </c>
      <c r="D46" s="72" t="s">
        <v>93</v>
      </c>
      <c r="E46" s="72" t="s">
        <v>86</v>
      </c>
      <c r="F46" s="72" t="s">
        <v>94</v>
      </c>
      <c r="G46" s="73" t="s">
        <v>95</v>
      </c>
      <c r="H46" s="72" t="s">
        <v>96</v>
      </c>
      <c r="I46" s="72" t="s">
        <v>97</v>
      </c>
      <c r="J46" s="72" t="s">
        <v>98</v>
      </c>
      <c r="K46" s="73" t="s">
        <v>99</v>
      </c>
      <c r="L46" s="73" t="s">
        <v>100</v>
      </c>
      <c r="M46" s="74" t="s">
        <v>101</v>
      </c>
    </row>
    <row r="47" spans="1:14" s="327" customFormat="1" ht="12.75">
      <c r="A47" s="339">
        <v>1</v>
      </c>
      <c r="B47" s="340">
        <v>2</v>
      </c>
      <c r="C47" s="340"/>
      <c r="D47" s="340">
        <v>4</v>
      </c>
      <c r="E47" s="340">
        <v>5</v>
      </c>
      <c r="F47" s="340">
        <v>6</v>
      </c>
      <c r="G47" s="340">
        <v>7</v>
      </c>
      <c r="H47" s="340">
        <v>8</v>
      </c>
      <c r="I47" s="340">
        <v>9</v>
      </c>
      <c r="J47" s="340">
        <v>10</v>
      </c>
      <c r="K47" s="339">
        <v>11</v>
      </c>
      <c r="L47" s="339">
        <v>12</v>
      </c>
      <c r="M47" s="339">
        <v>13</v>
      </c>
    </row>
    <row r="48" spans="1:14" s="327" customFormat="1" ht="25.5" customHeight="1">
      <c r="A48" s="316">
        <v>1</v>
      </c>
      <c r="B48" s="341"/>
      <c r="C48" s="342" t="s">
        <v>89</v>
      </c>
      <c r="D48" s="342"/>
      <c r="E48" s="341"/>
      <c r="F48" s="343"/>
      <c r="G48" s="344">
        <f t="shared" ref="G48:G54" si="2">E48*F48</f>
        <v>0</v>
      </c>
      <c r="H48" s="345">
        <v>147</v>
      </c>
      <c r="I48" s="342" t="s">
        <v>2</v>
      </c>
      <c r="J48" s="342" t="s">
        <v>2</v>
      </c>
      <c r="K48" s="345">
        <f>G48*H48</f>
        <v>0</v>
      </c>
      <c r="L48" s="316">
        <v>0.14369999999999999</v>
      </c>
      <c r="M48" s="345">
        <f>K48*L48</f>
        <v>0</v>
      </c>
    </row>
    <row r="49" spans="1:15" s="322" customFormat="1" ht="25.5" customHeight="1">
      <c r="A49" s="316"/>
      <c r="B49" s="429" t="s">
        <v>178</v>
      </c>
      <c r="C49" s="342" t="s">
        <v>102</v>
      </c>
      <c r="D49" s="342">
        <v>5487</v>
      </c>
      <c r="E49" s="346">
        <v>5487</v>
      </c>
      <c r="F49" s="248">
        <v>2.98E-2</v>
      </c>
      <c r="G49" s="344">
        <f t="shared" si="2"/>
        <v>163.51259999999999</v>
      </c>
      <c r="H49" s="345">
        <v>147</v>
      </c>
      <c r="I49" s="345" t="s">
        <v>2</v>
      </c>
      <c r="J49" s="342" t="s">
        <v>2</v>
      </c>
      <c r="K49" s="345">
        <f>G49*H49</f>
        <v>24036.352199999998</v>
      </c>
      <c r="L49" s="316">
        <v>0.14369999999999999</v>
      </c>
      <c r="M49" s="345">
        <f t="shared" ref="M49:M54" si="3">K49*L49</f>
        <v>3454.0238111399995</v>
      </c>
    </row>
    <row r="50" spans="1:15" s="322" customFormat="1" ht="25.5" customHeight="1">
      <c r="A50" s="316"/>
      <c r="B50" s="429" t="s">
        <v>179</v>
      </c>
      <c r="C50" s="342" t="s">
        <v>102</v>
      </c>
      <c r="D50" s="342">
        <v>6317.6</v>
      </c>
      <c r="E50" s="346">
        <v>6317.6</v>
      </c>
      <c r="F50" s="248">
        <v>2.1899999999999999E-2</v>
      </c>
      <c r="G50" s="344">
        <f>E50*F50</f>
        <v>138.35544000000002</v>
      </c>
      <c r="H50" s="345">
        <v>147</v>
      </c>
      <c r="I50" s="345" t="s">
        <v>2</v>
      </c>
      <c r="J50" s="342" t="s">
        <v>2</v>
      </c>
      <c r="K50" s="345">
        <f>G50*H50</f>
        <v>20338.249680000001</v>
      </c>
      <c r="L50" s="316">
        <v>0.14369999999999999</v>
      </c>
      <c r="M50" s="345">
        <f t="shared" si="3"/>
        <v>2922.6064790159999</v>
      </c>
    </row>
    <row r="51" spans="1:15" s="322" customFormat="1" ht="25.5" customHeight="1">
      <c r="A51" s="316">
        <v>2</v>
      </c>
      <c r="B51" s="341"/>
      <c r="C51" s="342" t="s">
        <v>102</v>
      </c>
      <c r="D51" s="342"/>
      <c r="E51" s="347"/>
      <c r="F51" s="347"/>
      <c r="G51" s="344">
        <f t="shared" si="2"/>
        <v>0</v>
      </c>
      <c r="H51" s="342" t="s">
        <v>2</v>
      </c>
      <c r="I51" s="345">
        <v>139</v>
      </c>
      <c r="J51" s="342" t="s">
        <v>2</v>
      </c>
      <c r="K51" s="345">
        <f>G51*I51</f>
        <v>0</v>
      </c>
      <c r="L51" s="316">
        <v>0.14369999999999999</v>
      </c>
      <c r="M51" s="345">
        <f t="shared" si="3"/>
        <v>0</v>
      </c>
    </row>
    <row r="52" spans="1:15" s="322" customFormat="1" ht="25.5" customHeight="1">
      <c r="A52" s="316"/>
      <c r="B52" s="342"/>
      <c r="C52" s="342" t="s">
        <v>102</v>
      </c>
      <c r="D52" s="342"/>
      <c r="E52" s="342"/>
      <c r="F52" s="342"/>
      <c r="G52" s="344">
        <f t="shared" si="2"/>
        <v>0</v>
      </c>
      <c r="H52" s="342" t="s">
        <v>2</v>
      </c>
      <c r="I52" s="345">
        <v>139</v>
      </c>
      <c r="J52" s="342" t="s">
        <v>2</v>
      </c>
      <c r="K52" s="345">
        <f>G52*I52</f>
        <v>0</v>
      </c>
      <c r="L52" s="316">
        <v>0.14369999999999999</v>
      </c>
      <c r="M52" s="345">
        <f t="shared" si="3"/>
        <v>0</v>
      </c>
    </row>
    <row r="53" spans="1:15" s="327" customFormat="1" ht="25.5" customHeight="1">
      <c r="A53" s="316">
        <v>3</v>
      </c>
      <c r="B53" s="342"/>
      <c r="C53" s="342" t="s">
        <v>89</v>
      </c>
      <c r="D53" s="342"/>
      <c r="E53" s="342"/>
      <c r="F53" s="342"/>
      <c r="G53" s="344">
        <f t="shared" si="2"/>
        <v>0</v>
      </c>
      <c r="H53" s="342" t="s">
        <v>2</v>
      </c>
      <c r="I53" s="342" t="s">
        <v>2</v>
      </c>
      <c r="J53" s="344">
        <v>110</v>
      </c>
      <c r="K53" s="345">
        <f>G53*J53</f>
        <v>0</v>
      </c>
      <c r="L53" s="316">
        <v>0.14369999999999999</v>
      </c>
      <c r="M53" s="345">
        <f t="shared" si="3"/>
        <v>0</v>
      </c>
    </row>
    <row r="54" spans="1:15" s="322" customFormat="1" ht="25.5" customHeight="1">
      <c r="A54" s="316"/>
      <c r="B54" s="348"/>
      <c r="C54" s="342" t="s">
        <v>102</v>
      </c>
      <c r="D54" s="342"/>
      <c r="E54" s="342"/>
      <c r="F54" s="342"/>
      <c r="G54" s="344">
        <f t="shared" si="2"/>
        <v>0</v>
      </c>
      <c r="H54" s="345" t="s">
        <v>2</v>
      </c>
      <c r="I54" s="345" t="s">
        <v>2</v>
      </c>
      <c r="J54" s="345">
        <v>110</v>
      </c>
      <c r="K54" s="345">
        <f>G54*J54</f>
        <v>0</v>
      </c>
      <c r="L54" s="316">
        <v>0.14369999999999999</v>
      </c>
      <c r="M54" s="345">
        <f t="shared" si="3"/>
        <v>0</v>
      </c>
      <c r="N54" s="244"/>
      <c r="O54" s="244"/>
    </row>
    <row r="55" spans="1:15" s="322" customFormat="1" ht="14.25">
      <c r="A55" s="349"/>
      <c r="B55" s="350" t="s">
        <v>38</v>
      </c>
      <c r="C55" s="351" t="s">
        <v>2</v>
      </c>
      <c r="D55" s="351" t="s">
        <v>2</v>
      </c>
      <c r="E55" s="351" t="s">
        <v>2</v>
      </c>
      <c r="F55" s="351" t="s">
        <v>2</v>
      </c>
      <c r="G55" s="351" t="s">
        <v>2</v>
      </c>
      <c r="H55" s="351" t="s">
        <v>2</v>
      </c>
      <c r="I55" s="351" t="s">
        <v>2</v>
      </c>
      <c r="J55" s="351" t="s">
        <v>2</v>
      </c>
      <c r="K55" s="351" t="s">
        <v>2</v>
      </c>
      <c r="L55" s="351" t="s">
        <v>2</v>
      </c>
      <c r="M55" s="352">
        <f>SUM(M48:M54)</f>
        <v>6376.6302901559993</v>
      </c>
      <c r="N55" s="338"/>
      <c r="O55" s="353"/>
    </row>
    <row r="56" spans="1:15">
      <c r="A56" s="354"/>
      <c r="B56" s="355"/>
      <c r="C56" s="356"/>
      <c r="D56" s="356"/>
      <c r="E56" s="356"/>
      <c r="F56" s="356"/>
      <c r="G56" s="356"/>
      <c r="H56" s="356"/>
      <c r="I56" s="356"/>
      <c r="J56" s="356"/>
      <c r="K56" s="356"/>
      <c r="L56" s="357"/>
    </row>
    <row r="57" spans="1:15" ht="14.25">
      <c r="A57" s="209" t="s">
        <v>103</v>
      </c>
      <c r="B57" s="65"/>
      <c r="C57" s="66" t="s">
        <v>27</v>
      </c>
      <c r="D57" s="66"/>
      <c r="E57" s="65"/>
      <c r="F57" s="65"/>
      <c r="G57" s="65"/>
      <c r="H57" s="65"/>
      <c r="I57" s="65"/>
      <c r="J57" s="118"/>
      <c r="K57" s="118"/>
      <c r="L57" s="118"/>
      <c r="M57" s="133"/>
    </row>
    <row r="58" spans="1:15" ht="38.25" customHeight="1">
      <c r="A58" s="566" t="s">
        <v>172</v>
      </c>
      <c r="B58" s="566"/>
      <c r="C58" s="566"/>
      <c r="D58" s="566"/>
      <c r="E58" s="566"/>
      <c r="F58" s="566"/>
      <c r="G58" s="566"/>
      <c r="H58" s="566"/>
      <c r="I58" s="566"/>
      <c r="J58" s="566"/>
      <c r="K58" s="566"/>
      <c r="L58" s="566"/>
      <c r="M58" s="566"/>
    </row>
    <row r="59" spans="1:15">
      <c r="A59" s="354"/>
      <c r="B59" s="269"/>
      <c r="C59" s="269"/>
      <c r="D59" s="269"/>
      <c r="E59" s="269"/>
      <c r="F59" s="269"/>
      <c r="G59" s="573"/>
      <c r="H59" s="573"/>
      <c r="I59" s="573"/>
      <c r="J59" s="573"/>
      <c r="K59" s="573"/>
      <c r="L59" s="573"/>
    </row>
    <row r="60" spans="1:15">
      <c r="A60" s="354"/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358"/>
    </row>
    <row r="61" spans="1:15" ht="14.25">
      <c r="A61" s="574"/>
      <c r="B61" s="574"/>
      <c r="C61" s="574"/>
      <c r="D61" s="574"/>
      <c r="E61" s="574"/>
      <c r="F61" s="574"/>
      <c r="G61" s="574"/>
      <c r="H61" s="334"/>
      <c r="I61" s="334"/>
      <c r="J61" s="265"/>
      <c r="K61" s="265"/>
      <c r="L61" s="265"/>
    </row>
    <row r="62" spans="1:15">
      <c r="B62" s="269"/>
      <c r="C62" s="334"/>
      <c r="D62" s="359"/>
      <c r="E62" s="334"/>
      <c r="F62" s="334"/>
      <c r="G62" s="334"/>
      <c r="H62" s="334"/>
      <c r="I62" s="334"/>
      <c r="J62" s="265"/>
      <c r="K62" s="265"/>
      <c r="L62" s="265"/>
    </row>
    <row r="63" spans="1:15">
      <c r="B63" s="269"/>
      <c r="C63" s="334"/>
      <c r="D63" s="359"/>
      <c r="E63" s="334"/>
      <c r="F63" s="334"/>
      <c r="G63" s="334"/>
      <c r="H63" s="334"/>
      <c r="I63" s="334"/>
      <c r="J63" s="265"/>
      <c r="K63" s="265"/>
      <c r="L63" s="265"/>
    </row>
  </sheetData>
  <mergeCells count="15">
    <mergeCell ref="G59:L59"/>
    <mergeCell ref="A61:G61"/>
    <mergeCell ref="H2:J2"/>
    <mergeCell ref="H40:I40"/>
    <mergeCell ref="H41:I41"/>
    <mergeCell ref="K41:M41"/>
    <mergeCell ref="F21:G21"/>
    <mergeCell ref="F22:G22"/>
    <mergeCell ref="A6:I6"/>
    <mergeCell ref="B26:G26"/>
    <mergeCell ref="A44:M44"/>
    <mergeCell ref="A58:M58"/>
    <mergeCell ref="B35:F35"/>
    <mergeCell ref="H22:J22"/>
    <mergeCell ref="C42:G42"/>
  </mergeCells>
  <pageMargins left="0.25" right="0.21" top="0.37" bottom="0.28000000000000003" header="0.16" footer="0.16"/>
  <pageSetup scale="83" orientation="landscape" verticalDpi="300" r:id="rId1"/>
  <headerFooter alignWithMargins="0"/>
  <rowBreaks count="2" manualBreakCount="2">
    <brk id="20" max="16383" man="1"/>
    <brk id="39" max="16383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43"/>
  <sheetViews>
    <sheetView topLeftCell="C16" zoomScaleNormal="100" workbookViewId="0">
      <selection activeCell="I19" activeCellId="1" sqref="J30 I19"/>
    </sheetView>
  </sheetViews>
  <sheetFormatPr defaultColWidth="9.140625" defaultRowHeight="13.5"/>
  <cols>
    <col min="1" max="1" width="4.28515625" style="147" customWidth="1"/>
    <col min="2" max="2" width="30.7109375" style="148" customWidth="1"/>
    <col min="3" max="3" width="8.28515625" style="148" customWidth="1"/>
    <col min="4" max="5" width="10" style="148" customWidth="1"/>
    <col min="6" max="6" width="9.140625" style="149"/>
    <col min="7" max="7" width="9.42578125" style="148" customWidth="1"/>
    <col min="8" max="8" width="11.85546875" style="149" customWidth="1"/>
    <col min="9" max="9" width="12.140625" style="147" customWidth="1"/>
    <col min="10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9.75" customHeight="1" thickBot="1">
      <c r="B3" s="62" t="s">
        <v>108</v>
      </c>
      <c r="C3" s="559" t="s">
        <v>235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576" t="s">
        <v>36</v>
      </c>
      <c r="C5" s="576"/>
      <c r="D5" s="576"/>
      <c r="E5" s="576"/>
      <c r="F5" s="576"/>
      <c r="G5" s="576"/>
      <c r="H5" s="576"/>
      <c r="I5" s="576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35" customFormat="1" ht="63.75">
      <c r="A8" s="360"/>
      <c r="B8" s="361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35" customFormat="1" ht="12.75">
      <c r="A9" s="70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0">
        <v>9</v>
      </c>
    </row>
    <row r="10" spans="1:14" ht="54">
      <c r="A10" s="70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31">
        <v>1544.4</v>
      </c>
      <c r="G10" s="34">
        <v>29.32</v>
      </c>
      <c r="H10" s="78">
        <f>F10*G10</f>
        <v>45281.808000000005</v>
      </c>
      <c r="I10" s="431">
        <f>H10*0.05348</f>
        <v>2421.6710918400004</v>
      </c>
      <c r="J10" s="432"/>
    </row>
    <row r="11" spans="1:14" ht="67.5">
      <c r="A11" s="70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31">
        <v>2872.96</v>
      </c>
      <c r="G11" s="34">
        <v>21.4</v>
      </c>
      <c r="H11" s="78">
        <f>F11*G11</f>
        <v>61481.343999999997</v>
      </c>
      <c r="I11" s="78">
        <f t="shared" ref="I11:I18" si="0">H11*0.05348</f>
        <v>3288.0222771199997</v>
      </c>
    </row>
    <row r="12" spans="1:14" ht="67.5">
      <c r="A12" s="70">
        <v>3</v>
      </c>
      <c r="B12" s="77" t="s">
        <v>74</v>
      </c>
      <c r="C12" s="79">
        <v>81</v>
      </c>
      <c r="D12" s="34" t="s">
        <v>2</v>
      </c>
      <c r="E12" s="34" t="s">
        <v>2</v>
      </c>
      <c r="F12" s="34" t="s">
        <v>2</v>
      </c>
      <c r="G12" s="34">
        <v>1100</v>
      </c>
      <c r="H12" s="80">
        <f>C12*G12</f>
        <v>89100</v>
      </c>
      <c r="I12" s="78">
        <f t="shared" si="0"/>
        <v>4765.0680000000002</v>
      </c>
    </row>
    <row r="13" spans="1:14" ht="40.5">
      <c r="A13" s="70">
        <v>4</v>
      </c>
      <c r="B13" s="77" t="s">
        <v>75</v>
      </c>
      <c r="C13" s="316" t="s">
        <v>2</v>
      </c>
      <c r="D13" s="80">
        <f>SUM(D15:D18)</f>
        <v>1.5</v>
      </c>
      <c r="E13" s="80">
        <f>SUM(E15:E18)</f>
        <v>2920</v>
      </c>
      <c r="F13" s="34" t="s">
        <v>2</v>
      </c>
      <c r="G13" s="34" t="s">
        <v>2</v>
      </c>
      <c r="H13" s="80">
        <f>SUM(H15:H18)</f>
        <v>4380</v>
      </c>
      <c r="I13" s="78">
        <f t="shared" si="0"/>
        <v>234.2424</v>
      </c>
    </row>
    <row r="14" spans="1:14" ht="21" customHeight="1">
      <c r="A14" s="70"/>
      <c r="B14" s="77" t="s">
        <v>80</v>
      </c>
      <c r="C14" s="34"/>
      <c r="D14" s="34"/>
      <c r="E14" s="34"/>
      <c r="F14" s="34"/>
      <c r="G14" s="34"/>
      <c r="H14" s="80"/>
      <c r="I14" s="78">
        <f t="shared" si="0"/>
        <v>0</v>
      </c>
    </row>
    <row r="15" spans="1:14" ht="21" customHeight="1">
      <c r="A15" s="70">
        <v>4.0999999999999996</v>
      </c>
      <c r="B15" s="362" t="s">
        <v>236</v>
      </c>
      <c r="C15" s="316" t="s">
        <v>2</v>
      </c>
      <c r="D15" s="81">
        <v>1.5</v>
      </c>
      <c r="E15" s="81">
        <v>2920</v>
      </c>
      <c r="F15" s="34" t="s">
        <v>2</v>
      </c>
      <c r="G15" s="34" t="s">
        <v>2</v>
      </c>
      <c r="H15" s="80">
        <f>D15*E15</f>
        <v>4380</v>
      </c>
      <c r="I15" s="78">
        <f t="shared" si="0"/>
        <v>234.2424</v>
      </c>
    </row>
    <row r="16" spans="1:14" ht="21" customHeight="1">
      <c r="A16" s="70">
        <v>4.2</v>
      </c>
      <c r="B16" s="79"/>
      <c r="C16" s="34" t="s">
        <v>2</v>
      </c>
      <c r="D16" s="34"/>
      <c r="E16" s="34"/>
      <c r="F16" s="34" t="s">
        <v>2</v>
      </c>
      <c r="G16" s="34" t="s">
        <v>2</v>
      </c>
      <c r="H16" s="80">
        <f>D16*E16</f>
        <v>0</v>
      </c>
      <c r="I16" s="78">
        <f t="shared" si="0"/>
        <v>0</v>
      </c>
    </row>
    <row r="17" spans="1:14" ht="18" customHeight="1">
      <c r="A17" s="70">
        <v>4.3</v>
      </c>
      <c r="B17" s="79"/>
      <c r="C17" s="34" t="s">
        <v>2</v>
      </c>
      <c r="D17" s="34"/>
      <c r="E17" s="34"/>
      <c r="F17" s="34" t="s">
        <v>2</v>
      </c>
      <c r="G17" s="34" t="s">
        <v>2</v>
      </c>
      <c r="H17" s="80">
        <f>D17*E17</f>
        <v>0</v>
      </c>
      <c r="I17" s="78">
        <f t="shared" si="0"/>
        <v>0</v>
      </c>
    </row>
    <row r="18" spans="1:14" ht="18" customHeight="1">
      <c r="A18" s="70">
        <v>4.4000000000000004</v>
      </c>
      <c r="B18" s="79"/>
      <c r="C18" s="34" t="s">
        <v>2</v>
      </c>
      <c r="D18" s="34"/>
      <c r="E18" s="34"/>
      <c r="F18" s="34" t="s">
        <v>2</v>
      </c>
      <c r="G18" s="34" t="s">
        <v>2</v>
      </c>
      <c r="H18" s="80">
        <f>D18*E18</f>
        <v>0</v>
      </c>
      <c r="I18" s="78">
        <f t="shared" si="0"/>
        <v>0</v>
      </c>
    </row>
    <row r="19" spans="1:14" ht="27" customHeight="1">
      <c r="A19" s="82"/>
      <c r="B19" s="83" t="s">
        <v>38</v>
      </c>
      <c r="C19" s="83"/>
      <c r="D19" s="84" t="s">
        <v>2</v>
      </c>
      <c r="E19" s="84" t="s">
        <v>2</v>
      </c>
      <c r="F19" s="84" t="s">
        <v>2</v>
      </c>
      <c r="G19" s="84" t="s">
        <v>2</v>
      </c>
      <c r="H19" s="85">
        <f>SUM(H10:H13)</f>
        <v>200243.152</v>
      </c>
      <c r="I19" s="85">
        <f>SUM(I10:I13)*0.65</f>
        <v>6960.8524498239995</v>
      </c>
      <c r="J19" s="292"/>
    </row>
    <row r="22" spans="1:14" s="61" customFormat="1">
      <c r="A22" s="56"/>
      <c r="B22" s="57"/>
      <c r="C22" s="57"/>
      <c r="D22" s="58"/>
      <c r="E22" s="58"/>
      <c r="F22" s="57"/>
      <c r="G22" s="57"/>
      <c r="H22" s="549"/>
      <c r="I22" s="549"/>
      <c r="J22" s="59"/>
      <c r="K22" s="59"/>
      <c r="L22" s="385" t="s">
        <v>81</v>
      </c>
      <c r="M22" s="57"/>
      <c r="N22" s="59"/>
    </row>
    <row r="23" spans="1:14" s="61" customFormat="1" ht="12.75" customHeight="1">
      <c r="A23" s="56"/>
      <c r="B23" s="57"/>
      <c r="C23" s="57"/>
      <c r="D23" s="58"/>
      <c r="E23" s="58"/>
      <c r="F23" s="57"/>
      <c r="G23" s="57"/>
      <c r="H23" s="549"/>
      <c r="I23" s="549"/>
      <c r="J23" s="59"/>
      <c r="K23" s="549" t="s">
        <v>79</v>
      </c>
      <c r="L23" s="549"/>
      <c r="M23" s="549"/>
      <c r="N23" s="59"/>
    </row>
    <row r="24" spans="1:14" s="61" customFormat="1" ht="29.25" customHeight="1" thickBot="1">
      <c r="B24" s="62" t="s">
        <v>108</v>
      </c>
      <c r="C24" s="559" t="s">
        <v>235</v>
      </c>
      <c r="D24" s="559"/>
      <c r="E24" s="559"/>
      <c r="F24" s="559"/>
      <c r="G24" s="559"/>
    </row>
    <row r="25" spans="1:14" s="61" customFormat="1" ht="23.25" customHeight="1">
      <c r="A25" s="553" t="s">
        <v>273</v>
      </c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</row>
    <row r="26" spans="1:14" s="61" customFormat="1">
      <c r="A26" s="59"/>
      <c r="B26" s="65"/>
      <c r="C26" s="65"/>
      <c r="D26" s="65"/>
      <c r="E26" s="65"/>
      <c r="F26" s="65"/>
      <c r="G26" s="65"/>
      <c r="H26" s="65"/>
      <c r="I26" s="65"/>
      <c r="J26" s="65"/>
      <c r="K26" s="59"/>
      <c r="L26" s="59"/>
    </row>
    <row r="27" spans="1:14" ht="114.75">
      <c r="A27" s="98" t="s">
        <v>82</v>
      </c>
      <c r="B27" s="72" t="s">
        <v>83</v>
      </c>
      <c r="C27" s="72" t="s">
        <v>92</v>
      </c>
      <c r="D27" s="72" t="s">
        <v>93</v>
      </c>
      <c r="E27" s="72" t="s">
        <v>86</v>
      </c>
      <c r="F27" s="72" t="s">
        <v>94</v>
      </c>
      <c r="G27" s="73" t="s">
        <v>95</v>
      </c>
      <c r="H27" s="72" t="s">
        <v>96</v>
      </c>
      <c r="I27" s="72" t="s">
        <v>97</v>
      </c>
      <c r="J27" s="72" t="s">
        <v>98</v>
      </c>
      <c r="K27" s="73" t="s">
        <v>99</v>
      </c>
      <c r="L27" s="73" t="s">
        <v>100</v>
      </c>
      <c r="M27" s="74" t="s">
        <v>101</v>
      </c>
    </row>
    <row r="28" spans="1:14">
      <c r="A28" s="70">
        <v>1</v>
      </c>
      <c r="B28" s="76">
        <v>2</v>
      </c>
      <c r="C28" s="76">
        <v>3</v>
      </c>
      <c r="D28" s="76">
        <v>4</v>
      </c>
      <c r="E28" s="76">
        <v>5</v>
      </c>
      <c r="F28" s="76">
        <v>6</v>
      </c>
      <c r="G28" s="76">
        <v>7</v>
      </c>
      <c r="H28" s="76">
        <v>8</v>
      </c>
      <c r="I28" s="76">
        <v>9</v>
      </c>
      <c r="J28" s="76">
        <v>10</v>
      </c>
      <c r="K28" s="70">
        <v>11</v>
      </c>
      <c r="L28" s="70">
        <v>12</v>
      </c>
      <c r="M28" s="70">
        <v>13</v>
      </c>
    </row>
    <row r="29" spans="1:14">
      <c r="A29" s="158">
        <v>1</v>
      </c>
      <c r="B29" s="430" t="s">
        <v>180</v>
      </c>
      <c r="C29" s="34" t="s">
        <v>89</v>
      </c>
      <c r="D29" s="34">
        <v>6350</v>
      </c>
      <c r="E29" s="34">
        <v>6350</v>
      </c>
      <c r="F29" s="34">
        <v>1.9599999999999999E-2</v>
      </c>
      <c r="G29" s="80">
        <f t="shared" ref="G29:G35" si="1">E29*F29</f>
        <v>124.46</v>
      </c>
      <c r="H29" s="159">
        <v>147</v>
      </c>
      <c r="I29" s="34" t="s">
        <v>2</v>
      </c>
      <c r="J29" s="34" t="s">
        <v>2</v>
      </c>
      <c r="K29" s="159">
        <f>G29*H29</f>
        <v>18295.62</v>
      </c>
      <c r="L29" s="158">
        <v>0.14369999999999999</v>
      </c>
      <c r="M29" s="159">
        <f>K29*L29</f>
        <v>2629.0805939999996</v>
      </c>
    </row>
    <row r="30" spans="1:14" ht="40.5">
      <c r="A30" s="158"/>
      <c r="B30" s="430" t="s">
        <v>181</v>
      </c>
      <c r="C30" s="34" t="s">
        <v>102</v>
      </c>
      <c r="D30" s="34">
        <v>3850</v>
      </c>
      <c r="E30" s="34">
        <v>3850</v>
      </c>
      <c r="F30" s="34">
        <v>2.4199999999999999E-2</v>
      </c>
      <c r="G30" s="80">
        <f t="shared" si="1"/>
        <v>93.17</v>
      </c>
      <c r="H30" s="159">
        <v>147</v>
      </c>
      <c r="I30" s="159" t="s">
        <v>2</v>
      </c>
      <c r="J30" s="34" t="s">
        <v>2</v>
      </c>
      <c r="K30" s="159">
        <f>G30*H30</f>
        <v>13695.99</v>
      </c>
      <c r="L30" s="158">
        <v>0.14369999999999999</v>
      </c>
      <c r="M30" s="159">
        <f t="shared" ref="M30:M35" si="2">K30*L30</f>
        <v>1968.1137629999998</v>
      </c>
    </row>
    <row r="31" spans="1:14">
      <c r="A31" s="158">
        <v>2</v>
      </c>
      <c r="B31" s="430" t="s">
        <v>182</v>
      </c>
      <c r="C31" s="34" t="s">
        <v>89</v>
      </c>
      <c r="D31" s="34">
        <v>3500</v>
      </c>
      <c r="E31" s="34">
        <v>3500</v>
      </c>
      <c r="F31" s="34">
        <v>2.8299999999999999E-2</v>
      </c>
      <c r="G31" s="80">
        <f t="shared" si="1"/>
        <v>99.05</v>
      </c>
      <c r="H31" s="34" t="s">
        <v>2</v>
      </c>
      <c r="I31" s="159">
        <v>139</v>
      </c>
      <c r="J31" s="34" t="s">
        <v>2</v>
      </c>
      <c r="K31" s="159">
        <f>G31*I31</f>
        <v>13767.949999999999</v>
      </c>
      <c r="L31" s="158">
        <v>0.14369999999999999</v>
      </c>
      <c r="M31" s="159">
        <f t="shared" si="2"/>
        <v>1978.4544149999997</v>
      </c>
    </row>
    <row r="32" spans="1:14">
      <c r="A32" s="158">
        <v>2</v>
      </c>
      <c r="B32" s="430" t="s">
        <v>183</v>
      </c>
      <c r="C32" s="34" t="s">
        <v>89</v>
      </c>
      <c r="D32" s="34">
        <v>8514</v>
      </c>
      <c r="E32" s="34">
        <v>8514</v>
      </c>
      <c r="F32" s="34">
        <v>1.78E-2</v>
      </c>
      <c r="G32" s="80">
        <f>E32*F32</f>
        <v>151.54919999999998</v>
      </c>
      <c r="H32" s="34" t="s">
        <v>2</v>
      </c>
      <c r="I32" s="159">
        <v>139</v>
      </c>
      <c r="J32" s="34" t="s">
        <v>2</v>
      </c>
      <c r="K32" s="159">
        <f>G32*I32</f>
        <v>21065.338799999998</v>
      </c>
      <c r="L32" s="158">
        <v>0.14369999999999999</v>
      </c>
      <c r="M32" s="159">
        <f t="shared" si="2"/>
        <v>3027.0891855599994</v>
      </c>
      <c r="N32" s="363"/>
    </row>
    <row r="33" spans="1:14" ht="40.5">
      <c r="A33" s="158"/>
      <c r="B33" s="79"/>
      <c r="C33" s="34" t="s">
        <v>102</v>
      </c>
      <c r="D33" s="34"/>
      <c r="E33" s="34"/>
      <c r="F33" s="34"/>
      <c r="G33" s="80">
        <f t="shared" si="1"/>
        <v>0</v>
      </c>
      <c r="H33" s="34" t="s">
        <v>2</v>
      </c>
      <c r="I33" s="159">
        <v>139</v>
      </c>
      <c r="J33" s="34" t="s">
        <v>2</v>
      </c>
      <c r="K33" s="159">
        <f>G33*I33</f>
        <v>0</v>
      </c>
      <c r="L33" s="158">
        <v>0.14369999999999999</v>
      </c>
      <c r="M33" s="159">
        <f t="shared" si="2"/>
        <v>0</v>
      </c>
    </row>
    <row r="34" spans="1:14">
      <c r="A34" s="158">
        <v>3</v>
      </c>
      <c r="B34" s="34"/>
      <c r="C34" s="34" t="s">
        <v>89</v>
      </c>
      <c r="D34" s="34"/>
      <c r="E34" s="34"/>
      <c r="F34" s="34"/>
      <c r="G34" s="80">
        <f t="shared" si="1"/>
        <v>0</v>
      </c>
      <c r="H34" s="34" t="s">
        <v>2</v>
      </c>
      <c r="I34" s="34" t="s">
        <v>2</v>
      </c>
      <c r="J34" s="80">
        <v>110</v>
      </c>
      <c r="K34" s="159">
        <f>G34*J34</f>
        <v>0</v>
      </c>
      <c r="L34" s="158">
        <v>0.14369999999999999</v>
      </c>
      <c r="M34" s="159">
        <f t="shared" si="2"/>
        <v>0</v>
      </c>
    </row>
    <row r="35" spans="1:14" ht="40.5">
      <c r="A35" s="158"/>
      <c r="B35" s="79"/>
      <c r="C35" s="34" t="s">
        <v>102</v>
      </c>
      <c r="D35" s="34"/>
      <c r="E35" s="34"/>
      <c r="F35" s="34"/>
      <c r="G35" s="80">
        <f t="shared" si="1"/>
        <v>0</v>
      </c>
      <c r="H35" s="159" t="s">
        <v>2</v>
      </c>
      <c r="I35" s="159" t="s">
        <v>2</v>
      </c>
      <c r="J35" s="159">
        <v>110</v>
      </c>
      <c r="K35" s="159">
        <f>G35*J35</f>
        <v>0</v>
      </c>
      <c r="L35" s="158">
        <v>0.14369999999999999</v>
      </c>
      <c r="M35" s="159">
        <f t="shared" si="2"/>
        <v>0</v>
      </c>
    </row>
    <row r="36" spans="1:14" ht="14.25">
      <c r="A36" s="160"/>
      <c r="B36" s="161" t="s">
        <v>38</v>
      </c>
      <c r="C36" s="84" t="s">
        <v>2</v>
      </c>
      <c r="D36" s="84" t="s">
        <v>2</v>
      </c>
      <c r="E36" s="84" t="s">
        <v>2</v>
      </c>
      <c r="F36" s="84" t="s">
        <v>2</v>
      </c>
      <c r="G36" s="84" t="s">
        <v>2</v>
      </c>
      <c r="H36" s="84" t="s">
        <v>2</v>
      </c>
      <c r="I36" s="84" t="s">
        <v>2</v>
      </c>
      <c r="J36" s="84" t="s">
        <v>2</v>
      </c>
      <c r="K36" s="84" t="s">
        <v>2</v>
      </c>
      <c r="L36" s="84" t="s">
        <v>2</v>
      </c>
      <c r="M36" s="162">
        <f>SUM(M29:M35)</f>
        <v>9602.7379575599989</v>
      </c>
      <c r="N36" s="292"/>
    </row>
    <row r="37" spans="1:14">
      <c r="A37" s="125"/>
      <c r="B37" s="126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8"/>
    </row>
    <row r="38" spans="1:14" ht="14.25">
      <c r="A38" s="209" t="s">
        <v>103</v>
      </c>
      <c r="B38" s="65"/>
      <c r="C38" s="66" t="s">
        <v>27</v>
      </c>
      <c r="D38" s="66"/>
      <c r="E38" s="65"/>
      <c r="F38" s="65"/>
      <c r="G38" s="65"/>
      <c r="H38" s="65"/>
      <c r="I38" s="65"/>
      <c r="J38" s="118"/>
      <c r="K38" s="118"/>
      <c r="L38" s="118"/>
      <c r="M38" s="133"/>
    </row>
    <row r="39" spans="1:14" ht="39.75" customHeight="1">
      <c r="A39" s="566" t="s">
        <v>172</v>
      </c>
      <c r="B39" s="566"/>
      <c r="C39" s="566"/>
      <c r="D39" s="566"/>
      <c r="E39" s="566"/>
      <c r="F39" s="566"/>
      <c r="G39" s="566"/>
      <c r="H39" s="566"/>
      <c r="I39" s="566"/>
      <c r="J39" s="566"/>
      <c r="K39" s="566"/>
      <c r="L39" s="566"/>
      <c r="M39" s="566"/>
    </row>
    <row r="40" spans="1:14">
      <c r="A40" s="125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3"/>
    </row>
    <row r="41" spans="1:14" ht="14.25">
      <c r="B41" s="163"/>
      <c r="C41" s="151"/>
      <c r="D41" s="164"/>
      <c r="E41" s="164"/>
      <c r="F41" s="151"/>
      <c r="G41" s="151"/>
      <c r="H41" s="151"/>
      <c r="I41" s="151"/>
      <c r="J41" s="151"/>
      <c r="K41" s="152"/>
      <c r="L41" s="152"/>
      <c r="M41" s="152"/>
    </row>
    <row r="42" spans="1:14">
      <c r="B42" s="131"/>
      <c r="C42" s="151"/>
      <c r="D42" s="164"/>
      <c r="E42" s="164"/>
      <c r="F42" s="151"/>
      <c r="G42" s="151"/>
      <c r="H42" s="151"/>
      <c r="I42" s="151"/>
      <c r="J42" s="151"/>
      <c r="K42" s="152"/>
      <c r="L42" s="152"/>
      <c r="M42" s="152"/>
    </row>
    <row r="43" spans="1:14">
      <c r="B43" s="131"/>
      <c r="C43" s="151"/>
      <c r="D43" s="164"/>
      <c r="E43" s="164"/>
      <c r="F43" s="151"/>
      <c r="G43" s="151"/>
      <c r="H43" s="151"/>
      <c r="I43" s="151"/>
      <c r="J43" s="151"/>
      <c r="K43" s="152"/>
      <c r="L43" s="152"/>
      <c r="M43" s="152"/>
    </row>
  </sheetData>
  <mergeCells count="10">
    <mergeCell ref="A25:M25"/>
    <mergeCell ref="A39:M39"/>
    <mergeCell ref="H2:J2"/>
    <mergeCell ref="H22:I22"/>
    <mergeCell ref="H23:I23"/>
    <mergeCell ref="K23:M23"/>
    <mergeCell ref="A6:I6"/>
    <mergeCell ref="C3:G3"/>
    <mergeCell ref="C24:G24"/>
    <mergeCell ref="B5:I5"/>
  </mergeCells>
  <pageMargins left="0.21" right="0.17" top="0.48" bottom="0.54" header="0.25" footer="0.28999999999999998"/>
  <pageSetup paperSize="9" scale="95" orientation="landscape" r:id="rId1"/>
  <headerFooter alignWithMargins="0"/>
  <rowBreaks count="1" manualBreakCount="1">
    <brk id="20" max="1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41"/>
  <sheetViews>
    <sheetView topLeftCell="C7" zoomScaleNormal="100" workbookViewId="0">
      <selection activeCell="I18" activeCellId="1" sqref="M19 I18"/>
    </sheetView>
  </sheetViews>
  <sheetFormatPr defaultColWidth="9.140625" defaultRowHeight="13.5"/>
  <cols>
    <col min="1" max="1" width="4.28515625" style="192" customWidth="1"/>
    <col min="2" max="2" width="30.7109375" style="197" customWidth="1"/>
    <col min="3" max="3" width="8.28515625" style="197" customWidth="1"/>
    <col min="4" max="5" width="10" style="197" customWidth="1"/>
    <col min="6" max="6" width="9.140625" style="198" customWidth="1"/>
    <col min="7" max="7" width="8" style="197" customWidth="1"/>
    <col min="8" max="8" width="11.85546875" style="198" customWidth="1"/>
    <col min="9" max="9" width="14.140625" style="192" customWidth="1"/>
    <col min="10" max="16384" width="9.140625" style="141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28.5" customHeight="1" thickBot="1">
      <c r="B3" s="62" t="s">
        <v>108</v>
      </c>
      <c r="C3" s="560" t="s">
        <v>191</v>
      </c>
      <c r="D3" s="560"/>
      <c r="E3" s="560"/>
      <c r="F3" s="560"/>
      <c r="G3" s="560"/>
      <c r="H3" s="560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80" customFormat="1" ht="63.75">
      <c r="A8" s="138"/>
      <c r="B8" s="17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80" customFormat="1" ht="12.75">
      <c r="A9" s="138">
        <v>1</v>
      </c>
      <c r="B9" s="181">
        <v>2</v>
      </c>
      <c r="C9" s="181">
        <v>3</v>
      </c>
      <c r="D9" s="181">
        <v>4</v>
      </c>
      <c r="E9" s="181">
        <v>5</v>
      </c>
      <c r="F9" s="181">
        <v>6</v>
      </c>
      <c r="G9" s="181">
        <v>7</v>
      </c>
      <c r="H9" s="181">
        <v>8</v>
      </c>
      <c r="I9" s="138">
        <v>9</v>
      </c>
    </row>
    <row r="10" spans="1:14" ht="54">
      <c r="A10" s="138">
        <v>1</v>
      </c>
      <c r="B10" s="77" t="s">
        <v>72</v>
      </c>
      <c r="C10" s="35" t="s">
        <v>2</v>
      </c>
      <c r="D10" s="35" t="s">
        <v>2</v>
      </c>
      <c r="E10" s="35" t="s">
        <v>2</v>
      </c>
      <c r="F10" s="182">
        <v>2680</v>
      </c>
      <c r="G10" s="35">
        <v>29.32</v>
      </c>
      <c r="H10" s="140">
        <f>F10*G10</f>
        <v>78577.600000000006</v>
      </c>
      <c r="I10" s="140">
        <f>H10*0.05348</f>
        <v>4202.3300480000007</v>
      </c>
    </row>
    <row r="11" spans="1:14" ht="67.5">
      <c r="A11" s="138">
        <v>2</v>
      </c>
      <c r="B11" s="77" t="s">
        <v>73</v>
      </c>
      <c r="C11" s="35" t="s">
        <v>2</v>
      </c>
      <c r="D11" s="35" t="s">
        <v>2</v>
      </c>
      <c r="E11" s="35" t="s">
        <v>2</v>
      </c>
      <c r="F11" s="182"/>
      <c r="G11" s="35">
        <v>21.4</v>
      </c>
      <c r="H11" s="140">
        <f>F11*G11</f>
        <v>0</v>
      </c>
      <c r="I11" s="140">
        <f t="shared" ref="I11:I17" si="0">H11*0.05348</f>
        <v>0</v>
      </c>
    </row>
    <row r="12" spans="1:14" ht="50.25" customHeight="1">
      <c r="A12" s="138">
        <v>3</v>
      </c>
      <c r="B12" s="77" t="s">
        <v>74</v>
      </c>
      <c r="C12" s="183">
        <v>67</v>
      </c>
      <c r="D12" s="35" t="s">
        <v>2</v>
      </c>
      <c r="E12" s="35" t="s">
        <v>2</v>
      </c>
      <c r="F12" s="35" t="s">
        <v>2</v>
      </c>
      <c r="G12" s="35">
        <v>1100</v>
      </c>
      <c r="H12" s="139">
        <f>C12*G12</f>
        <v>73700</v>
      </c>
      <c r="I12" s="140">
        <f t="shared" si="0"/>
        <v>3941.4760000000001</v>
      </c>
    </row>
    <row r="13" spans="1:14" ht="40.5">
      <c r="A13" s="138">
        <v>4</v>
      </c>
      <c r="B13" s="77" t="s">
        <v>75</v>
      </c>
      <c r="C13" s="184" t="s">
        <v>2</v>
      </c>
      <c r="D13" s="139">
        <f>SUM(D15:D17)</f>
        <v>4.3</v>
      </c>
      <c r="E13" s="139">
        <f>SUM(E15:E17)</f>
        <v>14418</v>
      </c>
      <c r="F13" s="35" t="s">
        <v>2</v>
      </c>
      <c r="G13" s="35" t="s">
        <v>2</v>
      </c>
      <c r="H13" s="139">
        <f>SUM(H15:H17)</f>
        <v>25094</v>
      </c>
      <c r="I13" s="140">
        <f t="shared" si="0"/>
        <v>1342.02712</v>
      </c>
    </row>
    <row r="14" spans="1:14" ht="21" customHeight="1">
      <c r="A14" s="138"/>
      <c r="B14" s="77" t="s">
        <v>80</v>
      </c>
      <c r="C14" s="35"/>
      <c r="D14" s="35"/>
      <c r="E14" s="35"/>
      <c r="F14" s="35"/>
      <c r="G14" s="35"/>
      <c r="H14" s="139"/>
      <c r="I14" s="140">
        <f t="shared" si="0"/>
        <v>0</v>
      </c>
    </row>
    <row r="15" spans="1:14" ht="21" customHeight="1">
      <c r="A15" s="402">
        <v>4.0999999999999996</v>
      </c>
      <c r="B15" s="331" t="s">
        <v>141</v>
      </c>
      <c r="C15" s="81" t="s">
        <v>2</v>
      </c>
      <c r="D15" s="121">
        <v>1.8</v>
      </c>
      <c r="E15" s="121">
        <v>3650</v>
      </c>
      <c r="F15" s="35" t="s">
        <v>2</v>
      </c>
      <c r="G15" s="35" t="s">
        <v>2</v>
      </c>
      <c r="H15" s="139">
        <f t="shared" ref="H15:H17" si="1">D15*E15</f>
        <v>6570</v>
      </c>
      <c r="I15" s="140">
        <f t="shared" si="0"/>
        <v>351.36360000000002</v>
      </c>
    </row>
    <row r="16" spans="1:14" ht="21" customHeight="1">
      <c r="A16" s="402">
        <v>4.2</v>
      </c>
      <c r="B16" s="77" t="s">
        <v>202</v>
      </c>
      <c r="C16" s="81" t="s">
        <v>2</v>
      </c>
      <c r="D16" s="81">
        <v>0.5</v>
      </c>
      <c r="E16" s="121">
        <v>2008</v>
      </c>
      <c r="F16" s="35"/>
      <c r="G16" s="35"/>
      <c r="H16" s="139">
        <f t="shared" ref="H16" si="2">D16*E16</f>
        <v>1004</v>
      </c>
      <c r="I16" s="140">
        <f t="shared" si="0"/>
        <v>53.693919999999999</v>
      </c>
    </row>
    <row r="17" spans="1:14" ht="21" customHeight="1">
      <c r="A17" s="402">
        <v>4.3</v>
      </c>
      <c r="B17" s="331" t="s">
        <v>162</v>
      </c>
      <c r="C17" s="81" t="s">
        <v>2</v>
      </c>
      <c r="D17" s="121">
        <v>2</v>
      </c>
      <c r="E17" s="121">
        <v>8760</v>
      </c>
      <c r="F17" s="35" t="s">
        <v>2</v>
      </c>
      <c r="G17" s="35" t="s">
        <v>2</v>
      </c>
      <c r="H17" s="139">
        <f t="shared" si="1"/>
        <v>17520</v>
      </c>
      <c r="I17" s="140">
        <f t="shared" si="0"/>
        <v>936.96960000000001</v>
      </c>
    </row>
    <row r="18" spans="1:14" ht="27" customHeight="1">
      <c r="A18" s="187"/>
      <c r="B18" s="188" t="s">
        <v>38</v>
      </c>
      <c r="C18" s="188"/>
      <c r="D18" s="189" t="s">
        <v>2</v>
      </c>
      <c r="E18" s="189" t="s">
        <v>2</v>
      </c>
      <c r="F18" s="189" t="s">
        <v>2</v>
      </c>
      <c r="G18" s="189" t="s">
        <v>2</v>
      </c>
      <c r="H18" s="190">
        <f>SUM(H10:H13)</f>
        <v>177371.6</v>
      </c>
      <c r="I18" s="523">
        <f>SUM(I10:I13)*0.65</f>
        <v>6165.7915592000008</v>
      </c>
      <c r="J18" s="403"/>
      <c r="K18" s="403"/>
    </row>
    <row r="19" spans="1:14">
      <c r="A19" s="404"/>
      <c r="B19" s="405"/>
      <c r="C19" s="405"/>
      <c r="F19" s="405"/>
      <c r="G19" s="405"/>
      <c r="H19" s="406"/>
      <c r="I19" s="141"/>
      <c r="J19" s="192"/>
    </row>
    <row r="20" spans="1:14" s="61" customFormat="1">
      <c r="A20" s="56"/>
      <c r="B20" s="57"/>
      <c r="C20" s="57"/>
      <c r="D20" s="58"/>
      <c r="E20" s="58"/>
      <c r="F20" s="57"/>
      <c r="G20" s="57"/>
      <c r="H20" s="549"/>
      <c r="I20" s="549"/>
      <c r="J20" s="59"/>
      <c r="K20" s="59"/>
      <c r="L20" s="385" t="s">
        <v>81</v>
      </c>
      <c r="M20" s="57"/>
      <c r="N20" s="59"/>
    </row>
    <row r="21" spans="1:14" s="61" customFormat="1" ht="12.75" customHeight="1">
      <c r="A21" s="56"/>
      <c r="B21" s="57"/>
      <c r="C21" s="57"/>
      <c r="D21" s="58"/>
      <c r="E21" s="58"/>
      <c r="F21" s="57"/>
      <c r="G21" s="57"/>
      <c r="H21" s="549"/>
      <c r="I21" s="549"/>
      <c r="J21" s="59"/>
      <c r="K21" s="549" t="s">
        <v>79</v>
      </c>
      <c r="L21" s="549"/>
      <c r="M21" s="549"/>
      <c r="N21" s="59"/>
    </row>
    <row r="22" spans="1:14" s="61" customFormat="1" ht="43.5" customHeight="1" thickBot="1">
      <c r="A22" s="237"/>
      <c r="B22" s="62" t="s">
        <v>108</v>
      </c>
      <c r="C22" s="560" t="s">
        <v>211</v>
      </c>
      <c r="D22" s="560"/>
      <c r="E22" s="560"/>
      <c r="F22" s="560"/>
      <c r="G22" s="560"/>
      <c r="H22" s="560"/>
      <c r="I22" s="237"/>
      <c r="J22" s="237"/>
      <c r="K22" s="237"/>
      <c r="L22" s="237"/>
      <c r="M22" s="237"/>
    </row>
    <row r="23" spans="1:14" s="61" customFormat="1" ht="23.25" customHeight="1">
      <c r="A23" s="59"/>
      <c r="B23" s="65" t="s">
        <v>36</v>
      </c>
      <c r="C23" s="65"/>
      <c r="D23" s="65"/>
      <c r="E23" s="65"/>
      <c r="F23" s="65"/>
      <c r="G23" s="65"/>
      <c r="H23" s="118"/>
      <c r="I23" s="118"/>
      <c r="J23" s="118"/>
    </row>
    <row r="24" spans="1:14" s="61" customFormat="1" ht="15" customHeight="1">
      <c r="A24" s="553" t="s">
        <v>273</v>
      </c>
      <c r="B24" s="553"/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</row>
    <row r="25" spans="1:14" s="61" customFormat="1">
      <c r="A25" s="59"/>
      <c r="B25" s="65"/>
      <c r="C25" s="65"/>
      <c r="D25" s="65"/>
      <c r="E25" s="65"/>
      <c r="F25" s="65"/>
      <c r="G25" s="65"/>
      <c r="H25" s="65"/>
      <c r="I25" s="65"/>
      <c r="J25" s="65"/>
      <c r="K25" s="59"/>
      <c r="L25" s="59"/>
    </row>
    <row r="26" spans="1:14" s="180" customFormat="1" ht="114.75">
      <c r="A26" s="98" t="s">
        <v>82</v>
      </c>
      <c r="B26" s="72" t="s">
        <v>83</v>
      </c>
      <c r="C26" s="72" t="s">
        <v>92</v>
      </c>
      <c r="D26" s="72" t="s">
        <v>93</v>
      </c>
      <c r="E26" s="72" t="s">
        <v>86</v>
      </c>
      <c r="F26" s="72" t="s">
        <v>94</v>
      </c>
      <c r="G26" s="73" t="s">
        <v>95</v>
      </c>
      <c r="H26" s="72" t="s">
        <v>96</v>
      </c>
      <c r="I26" s="72" t="s">
        <v>97</v>
      </c>
      <c r="J26" s="72" t="s">
        <v>98</v>
      </c>
      <c r="K26" s="73" t="s">
        <v>99</v>
      </c>
      <c r="L26" s="73" t="s">
        <v>100</v>
      </c>
      <c r="M26" s="74" t="s">
        <v>101</v>
      </c>
    </row>
    <row r="27" spans="1:14" s="180" customFormat="1" ht="18" customHeight="1">
      <c r="A27" s="138">
        <v>1</v>
      </c>
      <c r="B27" s="181">
        <v>2</v>
      </c>
      <c r="C27" s="181"/>
      <c r="D27" s="181">
        <v>4</v>
      </c>
      <c r="E27" s="181">
        <v>5</v>
      </c>
      <c r="F27" s="181">
        <v>6</v>
      </c>
      <c r="G27" s="181">
        <v>7</v>
      </c>
      <c r="H27" s="181">
        <v>8</v>
      </c>
      <c r="I27" s="181">
        <v>9</v>
      </c>
      <c r="J27" s="181">
        <v>10</v>
      </c>
      <c r="K27" s="138">
        <v>11</v>
      </c>
      <c r="L27" s="138">
        <v>12</v>
      </c>
      <c r="M27" s="138">
        <v>13</v>
      </c>
    </row>
    <row r="28" spans="1:14" s="180" customFormat="1" ht="13.5" customHeight="1">
      <c r="A28" s="184">
        <v>1</v>
      </c>
      <c r="B28" s="182"/>
      <c r="C28" s="81" t="s">
        <v>89</v>
      </c>
      <c r="D28" s="35"/>
      <c r="E28" s="35"/>
      <c r="F28" s="35"/>
      <c r="G28" s="139">
        <f t="shared" ref="G28:G33" si="3">E28*F28</f>
        <v>0</v>
      </c>
      <c r="H28" s="222">
        <v>147</v>
      </c>
      <c r="I28" s="35" t="s">
        <v>2</v>
      </c>
      <c r="J28" s="35" t="s">
        <v>2</v>
      </c>
      <c r="K28" s="222">
        <f>G28*H28</f>
        <v>0</v>
      </c>
      <c r="L28" s="184"/>
      <c r="M28" s="222">
        <f t="shared" ref="M28:M33" si="4">K28*L28</f>
        <v>0</v>
      </c>
    </row>
    <row r="29" spans="1:14" ht="40.5">
      <c r="A29" s="184"/>
      <c r="B29" s="400" t="s">
        <v>203</v>
      </c>
      <c r="C29" s="81" t="s">
        <v>102</v>
      </c>
      <c r="D29" s="35">
        <v>11619</v>
      </c>
      <c r="E29" s="457">
        <v>9903</v>
      </c>
      <c r="F29" s="35">
        <v>2.1299999999999999E-2</v>
      </c>
      <c r="G29" s="139">
        <f>E29*F29</f>
        <v>210.93389999999999</v>
      </c>
      <c r="H29" s="222">
        <v>147</v>
      </c>
      <c r="I29" s="222" t="s">
        <v>2</v>
      </c>
      <c r="J29" s="35" t="s">
        <v>2</v>
      </c>
      <c r="K29" s="222">
        <f>G29*H29</f>
        <v>31007.283299999999</v>
      </c>
      <c r="L29" s="184">
        <v>0.14369999999999999</v>
      </c>
      <c r="M29" s="222">
        <f>K29*L29</f>
        <v>4455.7466102099997</v>
      </c>
    </row>
    <row r="30" spans="1:14" ht="18" customHeight="1">
      <c r="A30" s="184">
        <v>2</v>
      </c>
      <c r="B30" s="35"/>
      <c r="C30" s="81" t="s">
        <v>89</v>
      </c>
      <c r="D30" s="35"/>
      <c r="E30" s="35"/>
      <c r="F30" s="35"/>
      <c r="G30" s="139">
        <f t="shared" si="3"/>
        <v>0</v>
      </c>
      <c r="H30" s="35" t="s">
        <v>2</v>
      </c>
      <c r="I30" s="222">
        <v>139</v>
      </c>
      <c r="J30" s="35" t="s">
        <v>2</v>
      </c>
      <c r="K30" s="222">
        <f>G30*I30</f>
        <v>0</v>
      </c>
      <c r="L30" s="184"/>
      <c r="M30" s="222">
        <f t="shared" si="4"/>
        <v>0</v>
      </c>
    </row>
    <row r="31" spans="1:14" ht="40.5">
      <c r="A31" s="184"/>
      <c r="B31" s="35"/>
      <c r="C31" s="81" t="s">
        <v>102</v>
      </c>
      <c r="D31" s="35"/>
      <c r="E31" s="35"/>
      <c r="F31" s="35"/>
      <c r="G31" s="139">
        <f t="shared" si="3"/>
        <v>0</v>
      </c>
      <c r="H31" s="35" t="s">
        <v>2</v>
      </c>
      <c r="I31" s="222">
        <v>139</v>
      </c>
      <c r="J31" s="35" t="s">
        <v>2</v>
      </c>
      <c r="K31" s="222">
        <f>G31*I31</f>
        <v>0</v>
      </c>
      <c r="L31" s="184"/>
      <c r="M31" s="222">
        <f t="shared" si="4"/>
        <v>0</v>
      </c>
    </row>
    <row r="32" spans="1:14" s="180" customFormat="1" ht="18" customHeight="1">
      <c r="A32" s="184">
        <v>3</v>
      </c>
      <c r="B32" s="35"/>
      <c r="C32" s="81" t="s">
        <v>89</v>
      </c>
      <c r="D32" s="35"/>
      <c r="E32" s="35"/>
      <c r="F32" s="35"/>
      <c r="G32" s="139">
        <f t="shared" si="3"/>
        <v>0</v>
      </c>
      <c r="H32" s="35" t="s">
        <v>2</v>
      </c>
      <c r="I32" s="35" t="s">
        <v>2</v>
      </c>
      <c r="J32" s="139">
        <v>110</v>
      </c>
      <c r="K32" s="222">
        <f>G32*J32</f>
        <v>0</v>
      </c>
      <c r="L32" s="184"/>
      <c r="M32" s="222">
        <f t="shared" si="4"/>
        <v>0</v>
      </c>
    </row>
    <row r="33" spans="1:15" ht="40.5">
      <c r="A33" s="184"/>
      <c r="B33" s="183"/>
      <c r="C33" s="81" t="s">
        <v>102</v>
      </c>
      <c r="D33" s="35"/>
      <c r="E33" s="35"/>
      <c r="F33" s="35"/>
      <c r="G33" s="139">
        <f t="shared" si="3"/>
        <v>0</v>
      </c>
      <c r="H33" s="222" t="s">
        <v>2</v>
      </c>
      <c r="I33" s="222" t="s">
        <v>2</v>
      </c>
      <c r="J33" s="222">
        <v>110</v>
      </c>
      <c r="K33" s="222">
        <f>G33*J33</f>
        <v>0</v>
      </c>
      <c r="L33" s="184"/>
      <c r="M33" s="222">
        <f t="shared" si="4"/>
        <v>0</v>
      </c>
      <c r="N33" s="202"/>
      <c r="O33" s="202"/>
    </row>
    <row r="34" spans="1:15" ht="22.5" customHeight="1">
      <c r="A34" s="223"/>
      <c r="B34" s="220" t="s">
        <v>38</v>
      </c>
      <c r="C34" s="189" t="s">
        <v>2</v>
      </c>
      <c r="D34" s="189" t="s">
        <v>2</v>
      </c>
      <c r="E34" s="189" t="s">
        <v>2</v>
      </c>
      <c r="F34" s="189" t="s">
        <v>2</v>
      </c>
      <c r="G34" s="189" t="s">
        <v>2</v>
      </c>
      <c r="H34" s="189" t="s">
        <v>2</v>
      </c>
      <c r="I34" s="189" t="s">
        <v>2</v>
      </c>
      <c r="J34" s="189" t="s">
        <v>2</v>
      </c>
      <c r="K34" s="189" t="s">
        <v>2</v>
      </c>
      <c r="L34" s="189" t="s">
        <v>2</v>
      </c>
      <c r="M34" s="458">
        <f>SUM(M28:M33)</f>
        <v>4455.7466102099997</v>
      </c>
      <c r="N34" s="403"/>
      <c r="O34" s="403"/>
    </row>
    <row r="35" spans="1:15">
      <c r="A35" s="225"/>
      <c r="B35" s="226"/>
      <c r="C35" s="227"/>
      <c r="D35" s="227"/>
      <c r="E35" s="227"/>
      <c r="F35" s="227"/>
      <c r="G35" s="227"/>
      <c r="H35" s="227"/>
      <c r="I35" s="227"/>
      <c r="J35" s="227"/>
      <c r="K35" s="227"/>
      <c r="L35" s="406"/>
    </row>
    <row r="36" spans="1:15" ht="14.25">
      <c r="A36" s="59"/>
      <c r="B36" s="209" t="s">
        <v>103</v>
      </c>
      <c r="C36" s="65"/>
      <c r="D36" s="66" t="s">
        <v>27</v>
      </c>
      <c r="E36" s="66"/>
      <c r="F36" s="65"/>
      <c r="G36" s="65"/>
      <c r="H36" s="65"/>
      <c r="I36" s="65"/>
      <c r="J36" s="65"/>
      <c r="K36" s="118"/>
      <c r="L36" s="118"/>
      <c r="M36" s="118"/>
    </row>
    <row r="37" spans="1:15" ht="27">
      <c r="A37" s="59"/>
      <c r="B37" s="204" t="s">
        <v>104</v>
      </c>
      <c r="C37" s="65"/>
      <c r="D37" s="66"/>
      <c r="E37" s="66"/>
      <c r="F37" s="65"/>
      <c r="G37" s="65"/>
      <c r="H37" s="65"/>
      <c r="I37" s="65"/>
      <c r="J37" s="65"/>
      <c r="K37" s="118"/>
      <c r="L37" s="118"/>
      <c r="M37" s="118"/>
    </row>
    <row r="38" spans="1:15">
      <c r="A38" s="59"/>
      <c r="B38" s="204" t="s">
        <v>105</v>
      </c>
      <c r="C38" s="65"/>
      <c r="D38" s="66"/>
      <c r="E38" s="66"/>
      <c r="F38" s="65"/>
      <c r="G38" s="65"/>
      <c r="H38" s="65"/>
      <c r="I38" s="65"/>
      <c r="J38" s="65"/>
      <c r="K38" s="118" t="s">
        <v>27</v>
      </c>
      <c r="L38" s="118"/>
      <c r="M38" s="118"/>
    </row>
    <row r="39" spans="1:15" ht="14.25">
      <c r="B39" s="228"/>
      <c r="C39" s="194"/>
      <c r="D39" s="195"/>
      <c r="E39" s="195"/>
      <c r="F39" s="194"/>
      <c r="G39" s="194"/>
      <c r="H39" s="194"/>
      <c r="I39" s="194"/>
      <c r="J39" s="194"/>
      <c r="K39" s="196"/>
      <c r="L39" s="196"/>
      <c r="M39" s="196"/>
    </row>
    <row r="40" spans="1:15">
      <c r="B40" s="193"/>
      <c r="C40" s="194"/>
      <c r="D40" s="195"/>
      <c r="E40" s="195"/>
      <c r="F40" s="194"/>
      <c r="G40" s="194"/>
      <c r="H40" s="194"/>
      <c r="I40" s="194"/>
      <c r="J40" s="194"/>
      <c r="K40" s="196"/>
      <c r="L40" s="196"/>
      <c r="M40" s="196"/>
    </row>
    <row r="41" spans="1:15">
      <c r="B41" s="193"/>
      <c r="C41" s="194"/>
      <c r="D41" s="195"/>
      <c r="E41" s="195"/>
      <c r="F41" s="194"/>
      <c r="G41" s="194"/>
      <c r="H41" s="194"/>
      <c r="I41" s="194"/>
      <c r="J41" s="194"/>
      <c r="K41" s="196"/>
      <c r="L41" s="196"/>
      <c r="M41" s="196"/>
    </row>
  </sheetData>
  <mergeCells count="8">
    <mergeCell ref="C22:H22"/>
    <mergeCell ref="A24:M24"/>
    <mergeCell ref="H2:J2"/>
    <mergeCell ref="H20:I20"/>
    <mergeCell ref="H21:I21"/>
    <mergeCell ref="K21:M21"/>
    <mergeCell ref="A6:I6"/>
    <mergeCell ref="C3:H3"/>
  </mergeCells>
  <pageMargins left="0.71" right="0.15748031496063" top="0.59055118110236204" bottom="0.59055118110236204" header="0.511811023622047" footer="0.511811023622047"/>
  <pageSetup paperSize="9" scale="90" orientation="landscape" r:id="rId1"/>
  <headerFooter alignWithMargins="0"/>
  <rowBreaks count="1" manualBreakCount="1">
    <brk id="1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D16" sqref="D16"/>
    </sheetView>
  </sheetViews>
  <sheetFormatPr defaultColWidth="9.140625" defaultRowHeight="16.5"/>
  <cols>
    <col min="1" max="1" width="5.7109375" style="366" customWidth="1"/>
    <col min="2" max="2" width="34.5703125" style="366" customWidth="1"/>
    <col min="3" max="3" width="9.28515625" style="366" bestFit="1" customWidth="1"/>
    <col min="4" max="6" width="14.140625" style="366" customWidth="1"/>
    <col min="7" max="7" width="8.85546875" style="366" customWidth="1"/>
    <col min="8" max="9" width="14.140625" style="366" customWidth="1"/>
    <col min="10" max="10" width="9.7109375" style="366" bestFit="1" customWidth="1"/>
    <col min="11" max="13" width="14.140625" style="366" customWidth="1"/>
    <col min="14" max="14" width="9.85546875" style="366" bestFit="1" customWidth="1"/>
    <col min="15" max="15" width="14.85546875" style="366" customWidth="1"/>
    <col min="16" max="16" width="14" style="366" customWidth="1"/>
    <col min="17" max="17" width="9.140625" style="366"/>
    <col min="18" max="18" width="9.5703125" style="366" bestFit="1" customWidth="1"/>
    <col min="19" max="16384" width="9.140625" style="366"/>
  </cols>
  <sheetData>
    <row r="1" spans="1:18" s="61" customFormat="1" ht="13.5" customHeight="1">
      <c r="A1" s="59"/>
      <c r="B1" s="57"/>
      <c r="C1" s="57"/>
      <c r="D1" s="57"/>
      <c r="E1" s="57"/>
      <c r="F1" s="57"/>
      <c r="G1" s="57"/>
      <c r="H1" s="57"/>
      <c r="I1" s="57"/>
      <c r="J1" s="434"/>
      <c r="K1" s="434"/>
      <c r="L1" s="434"/>
      <c r="M1" s="434"/>
      <c r="N1" s="434"/>
    </row>
    <row r="2" spans="1:18" s="61" customFormat="1" ht="15" thickBot="1">
      <c r="B2" s="319" t="s">
        <v>115</v>
      </c>
      <c r="C2" s="319"/>
      <c r="D2" s="364"/>
      <c r="E2" s="364"/>
      <c r="F2" s="364"/>
      <c r="G2" s="365"/>
      <c r="H2" s="365"/>
      <c r="I2" s="365"/>
      <c r="J2" s="66"/>
      <c r="K2" s="66"/>
      <c r="L2" s="66"/>
      <c r="M2" s="66"/>
      <c r="N2" s="58"/>
    </row>
    <row r="3" spans="1:18" s="61" customFormat="1" ht="13.5">
      <c r="A3" s="59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8" s="61" customFormat="1" ht="15" customHeight="1">
      <c r="A4" s="576" t="s">
        <v>36</v>
      </c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</row>
    <row r="5" spans="1:18" s="61" customFormat="1" ht="13.5">
      <c r="A5" s="553" t="s">
        <v>195</v>
      </c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</row>
    <row r="6" spans="1:18" s="61" customFormat="1" ht="13.5">
      <c r="A6" s="384"/>
      <c r="B6" s="384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</row>
    <row r="7" spans="1:18">
      <c r="B7" s="61"/>
      <c r="C7" s="367"/>
      <c r="D7" s="367"/>
      <c r="E7" s="367"/>
      <c r="F7" s="367"/>
      <c r="G7" s="367"/>
      <c r="H7" s="367"/>
      <c r="I7" s="367"/>
      <c r="N7" s="368" t="s">
        <v>37</v>
      </c>
    </row>
    <row r="8" spans="1:18" ht="52.5" customHeight="1">
      <c r="A8" s="369" t="s">
        <v>61</v>
      </c>
      <c r="B8" s="370" t="s">
        <v>187</v>
      </c>
      <c r="C8" s="577" t="s">
        <v>39</v>
      </c>
      <c r="D8" s="577"/>
      <c r="E8" s="577"/>
      <c r="F8" s="389"/>
      <c r="G8" s="577" t="s">
        <v>112</v>
      </c>
      <c r="H8" s="577"/>
      <c r="I8" s="577"/>
      <c r="J8" s="577" t="s">
        <v>40</v>
      </c>
      <c r="K8" s="577"/>
      <c r="L8" s="577"/>
      <c r="M8" s="389"/>
      <c r="N8" s="578" t="s">
        <v>38</v>
      </c>
      <c r="O8" s="578"/>
      <c r="P8" s="578"/>
    </row>
    <row r="9" spans="1:18" ht="52.5" customHeight="1">
      <c r="A9" s="369"/>
      <c r="B9" s="370"/>
      <c r="C9" s="433">
        <v>2020</v>
      </c>
      <c r="D9" s="433" t="s">
        <v>208</v>
      </c>
      <c r="E9" s="433" t="s">
        <v>209</v>
      </c>
      <c r="F9" s="433"/>
      <c r="G9" s="433">
        <v>2020</v>
      </c>
      <c r="H9" s="433" t="s">
        <v>208</v>
      </c>
      <c r="I9" s="433" t="s">
        <v>209</v>
      </c>
      <c r="J9" s="433">
        <v>2020</v>
      </c>
      <c r="K9" s="433" t="s">
        <v>208</v>
      </c>
      <c r="L9" s="433" t="s">
        <v>209</v>
      </c>
      <c r="M9" s="433"/>
      <c r="N9" s="433">
        <v>2020</v>
      </c>
      <c r="O9" s="433" t="s">
        <v>208</v>
      </c>
      <c r="P9" s="433" t="s">
        <v>209</v>
      </c>
    </row>
    <row r="10" spans="1:18" s="373" customFormat="1">
      <c r="A10" s="98">
        <v>1</v>
      </c>
      <c r="B10" s="371">
        <f>A10+1</f>
        <v>2</v>
      </c>
      <c r="C10" s="371">
        <f>B10+1</f>
        <v>3</v>
      </c>
      <c r="D10" s="371"/>
      <c r="E10" s="371"/>
      <c r="F10" s="371"/>
      <c r="G10" s="371"/>
      <c r="H10" s="371"/>
      <c r="I10" s="371"/>
      <c r="J10" s="371">
        <f>C10+1</f>
        <v>4</v>
      </c>
      <c r="K10" s="371"/>
      <c r="L10" s="371"/>
      <c r="M10" s="371"/>
      <c r="N10" s="371">
        <f>J10+1</f>
        <v>5</v>
      </c>
      <c r="O10" s="372"/>
      <c r="P10" s="372"/>
    </row>
    <row r="11" spans="1:18" s="373" customFormat="1" ht="24" customHeight="1">
      <c r="A11" s="374"/>
      <c r="B11" s="375" t="s">
        <v>63</v>
      </c>
      <c r="C11" s="302">
        <f>SUM(C13:C36)-C19</f>
        <v>209118.88812243522</v>
      </c>
      <c r="D11" s="302">
        <f t="shared" ref="D11:P11" si="0">SUM(D13:D36)-D19</f>
        <v>215481.79675032399</v>
      </c>
      <c r="E11" s="302">
        <f t="shared" si="0"/>
        <v>154296.6</v>
      </c>
      <c r="F11" s="302"/>
      <c r="G11" s="302">
        <f t="shared" si="0"/>
        <v>0</v>
      </c>
      <c r="H11" s="302">
        <f t="shared" si="0"/>
        <v>15471.843938399999</v>
      </c>
      <c r="I11" s="302">
        <f t="shared" ref="I11" si="1">SUM(I13:I36)</f>
        <v>0</v>
      </c>
      <c r="J11" s="302">
        <f t="shared" si="0"/>
        <v>156752.98293173732</v>
      </c>
      <c r="K11" s="302">
        <f t="shared" si="0"/>
        <v>159939.85744168505</v>
      </c>
      <c r="L11" s="302">
        <f t="shared" si="0"/>
        <v>147810.50000000003</v>
      </c>
      <c r="M11" s="302"/>
      <c r="N11" s="302">
        <f t="shared" si="0"/>
        <v>365871.87105417257</v>
      </c>
      <c r="O11" s="302">
        <f t="shared" si="0"/>
        <v>390893.49813040905</v>
      </c>
      <c r="P11" s="302">
        <f t="shared" si="0"/>
        <v>302107.10000000009</v>
      </c>
    </row>
    <row r="12" spans="1:18" s="373" customFormat="1">
      <c r="A12" s="374"/>
      <c r="B12" s="376" t="s">
        <v>64</v>
      </c>
      <c r="C12" s="377"/>
      <c r="D12" s="377"/>
      <c r="E12" s="377"/>
      <c r="F12" s="377"/>
      <c r="G12" s="377"/>
      <c r="H12" s="377"/>
      <c r="I12" s="377"/>
      <c r="J12" s="378"/>
      <c r="K12" s="378"/>
      <c r="L12" s="378"/>
      <c r="M12" s="378"/>
      <c r="N12" s="378"/>
      <c r="O12" s="372"/>
      <c r="P12" s="372"/>
    </row>
    <row r="13" spans="1:18">
      <c r="A13" s="379">
        <v>1</v>
      </c>
      <c r="B13" s="380" t="s">
        <v>41</v>
      </c>
      <c r="C13" s="54">
        <f>+BDX!I24</f>
        <v>26830.494064191997</v>
      </c>
      <c r="D13" s="54">
        <v>10830.480512799999</v>
      </c>
      <c r="E13" s="54">
        <v>17159.2</v>
      </c>
      <c r="F13" s="54">
        <f>+C13+G13-E13</f>
        <v>9671.2940641919959</v>
      </c>
      <c r="G13" s="54"/>
      <c r="H13" s="54"/>
      <c r="I13" s="54"/>
      <c r="J13" s="54">
        <f>BDX!M42</f>
        <v>12466.154037267001</v>
      </c>
      <c r="K13" s="54">
        <v>6760.0026375000007</v>
      </c>
      <c r="L13" s="54">
        <v>24559.3</v>
      </c>
      <c r="M13" s="54">
        <f>+J13-L13</f>
        <v>-12093.145962732999</v>
      </c>
      <c r="N13" s="54">
        <f>C13+G13+J13</f>
        <v>39296.648101458995</v>
      </c>
      <c r="O13" s="381">
        <f>D13+H13+K13</f>
        <v>17590.483150299999</v>
      </c>
      <c r="P13" s="381">
        <f>E13+I13+L13</f>
        <v>41718.5</v>
      </c>
      <c r="R13" s="382">
        <f>+N13-P13</f>
        <v>-2421.8518985410046</v>
      </c>
    </row>
    <row r="14" spans="1:18" ht="20.25" customHeight="1">
      <c r="A14" s="379">
        <v>2</v>
      </c>
      <c r="B14" s="380" t="s">
        <v>42</v>
      </c>
      <c r="C14" s="54">
        <f>Vchr.!I19</f>
        <v>13467.8694696</v>
      </c>
      <c r="D14" s="54">
        <v>19118.766991999997</v>
      </c>
      <c r="E14" s="54">
        <v>14281</v>
      </c>
      <c r="F14" s="54">
        <f t="shared" ref="F14:F15" si="2">+C14+G14-E14</f>
        <v>-813.13053039999977</v>
      </c>
      <c r="G14" s="54">
        <f>Vchr.!H36</f>
        <v>0</v>
      </c>
      <c r="H14" s="54"/>
      <c r="I14" s="54"/>
      <c r="J14" s="54">
        <f>Vchr.!M55</f>
        <v>9310.83421275</v>
      </c>
      <c r="K14" s="54">
        <v>8581.8600000000024</v>
      </c>
      <c r="L14" s="54">
        <v>8625.4</v>
      </c>
      <c r="M14" s="54">
        <f t="shared" ref="M14:M36" si="3">+J14-L14</f>
        <v>685.43421275000037</v>
      </c>
      <c r="N14" s="54">
        <f t="shared" ref="N14:N36" si="4">C14+G14+J14</f>
        <v>22778.703682350002</v>
      </c>
      <c r="O14" s="381">
        <f t="shared" ref="O14:O36" si="5">D14+H14+K14</f>
        <v>27700.626991999998</v>
      </c>
      <c r="P14" s="381">
        <f t="shared" ref="P14:P36" si="6">E14+I14+L14</f>
        <v>22906.400000000001</v>
      </c>
      <c r="R14" s="382">
        <f t="shared" ref="R14:R36" si="7">+N14-P14</f>
        <v>-127.6963176499994</v>
      </c>
    </row>
    <row r="15" spans="1:18" ht="26.25" customHeight="1">
      <c r="A15" s="379">
        <v>3</v>
      </c>
      <c r="B15" s="380" t="s">
        <v>43</v>
      </c>
      <c r="C15" s="54">
        <f>Ver.Qax.!I25</f>
        <v>11837.5281934</v>
      </c>
      <c r="D15" s="54">
        <v>10975.5014304</v>
      </c>
      <c r="E15" s="54">
        <v>8487</v>
      </c>
      <c r="F15" s="55">
        <f t="shared" si="2"/>
        <v>3350.5281933999995</v>
      </c>
      <c r="G15" s="54"/>
      <c r="H15" s="54"/>
      <c r="I15" s="54"/>
      <c r="J15" s="54">
        <v>0</v>
      </c>
      <c r="K15" s="54">
        <v>0</v>
      </c>
      <c r="L15" s="54">
        <v>0</v>
      </c>
      <c r="M15" s="54">
        <f t="shared" si="3"/>
        <v>0</v>
      </c>
      <c r="N15" s="54">
        <f t="shared" si="4"/>
        <v>11837.5281934</v>
      </c>
      <c r="O15" s="381">
        <f t="shared" si="5"/>
        <v>10975.5014304</v>
      </c>
      <c r="P15" s="381">
        <f t="shared" si="6"/>
        <v>8487</v>
      </c>
      <c r="R15" s="382">
        <f t="shared" si="7"/>
        <v>3350.5281933999995</v>
      </c>
    </row>
    <row r="16" spans="1:18" ht="21.75" customHeight="1">
      <c r="A16" s="379">
        <v>4</v>
      </c>
      <c r="B16" s="380" t="s">
        <v>44</v>
      </c>
      <c r="C16" s="54">
        <f>Ver.Qr.!I20</f>
        <v>9632.8260434223994</v>
      </c>
      <c r="D16" s="54">
        <v>12093.942480463998</v>
      </c>
      <c r="E16" s="54">
        <v>7836.3</v>
      </c>
      <c r="F16" s="54">
        <f>+C16+G16-E16</f>
        <v>1796.5260434223992</v>
      </c>
      <c r="G16" s="54"/>
      <c r="H16" s="54"/>
      <c r="I16" s="54"/>
      <c r="J16" s="54">
        <f>Ver.Qr.!M35</f>
        <v>13138.7489415</v>
      </c>
      <c r="K16" s="54">
        <v>11743.238435250003</v>
      </c>
      <c r="L16" s="54">
        <v>12782.8</v>
      </c>
      <c r="M16" s="54">
        <f t="shared" si="3"/>
        <v>355.94894150000073</v>
      </c>
      <c r="N16" s="54">
        <f t="shared" si="4"/>
        <v>22771.574984922401</v>
      </c>
      <c r="O16" s="381">
        <f t="shared" si="5"/>
        <v>23837.180915714001</v>
      </c>
      <c r="P16" s="381">
        <f t="shared" si="6"/>
        <v>20619.099999999999</v>
      </c>
      <c r="R16" s="382">
        <f t="shared" si="7"/>
        <v>2152.4749849224027</v>
      </c>
    </row>
    <row r="17" spans="1:18" ht="21.75" customHeight="1">
      <c r="A17" s="379">
        <v>5</v>
      </c>
      <c r="B17" s="380" t="s">
        <v>45</v>
      </c>
      <c r="C17" s="54">
        <v>0</v>
      </c>
      <c r="D17" s="54">
        <v>0</v>
      </c>
      <c r="E17" s="54">
        <v>0</v>
      </c>
      <c r="F17" s="54">
        <f t="shared" ref="F17:F36" si="8">+C17+G17-E17</f>
        <v>0</v>
      </c>
      <c r="G17" s="54"/>
      <c r="H17" s="54"/>
      <c r="I17" s="54"/>
      <c r="J17" s="54">
        <v>0</v>
      </c>
      <c r="K17" s="54">
        <v>0</v>
      </c>
      <c r="L17" s="54">
        <v>0</v>
      </c>
      <c r="M17" s="54">
        <f t="shared" si="3"/>
        <v>0</v>
      </c>
      <c r="N17" s="54">
        <f t="shared" si="4"/>
        <v>0</v>
      </c>
      <c r="O17" s="381">
        <f t="shared" si="5"/>
        <v>0</v>
      </c>
      <c r="P17" s="381">
        <f t="shared" si="6"/>
        <v>0</v>
      </c>
      <c r="R17" s="382">
        <f t="shared" si="7"/>
        <v>0</v>
      </c>
    </row>
    <row r="18" spans="1:18" ht="21.75" customHeight="1">
      <c r="A18" s="379">
        <v>6</v>
      </c>
      <c r="B18" s="380" t="s">
        <v>46</v>
      </c>
      <c r="C18" s="54">
        <f>Varch!I19</f>
        <v>9758.2885254400007</v>
      </c>
      <c r="D18" s="54">
        <v>13562.238618240001</v>
      </c>
      <c r="E18" s="54">
        <v>7861.9</v>
      </c>
      <c r="F18" s="54">
        <f t="shared" si="8"/>
        <v>1896.3885254400011</v>
      </c>
      <c r="G18" s="54"/>
      <c r="H18" s="54"/>
      <c r="I18" s="54"/>
      <c r="J18" s="54">
        <v>0</v>
      </c>
      <c r="K18" s="54">
        <v>4135.6392000000005</v>
      </c>
      <c r="L18" s="54">
        <v>0</v>
      </c>
      <c r="M18" s="54">
        <f t="shared" si="3"/>
        <v>0</v>
      </c>
      <c r="N18" s="54">
        <f t="shared" si="4"/>
        <v>9758.2885254400007</v>
      </c>
      <c r="O18" s="381">
        <f t="shared" si="5"/>
        <v>17697.877818240002</v>
      </c>
      <c r="P18" s="381">
        <f t="shared" si="6"/>
        <v>7861.9</v>
      </c>
      <c r="R18" s="382">
        <f t="shared" si="7"/>
        <v>1896.3885254400011</v>
      </c>
    </row>
    <row r="19" spans="1:18" ht="21.75" customHeight="1">
      <c r="A19" s="379"/>
      <c r="B19" s="380"/>
      <c r="C19" s="54">
        <f>+C20+C21+C22+C23+C24+C25+C26</f>
        <v>65786.157978814008</v>
      </c>
      <c r="D19" s="54">
        <f t="shared" ref="D19:E19" si="9">+D20+D21+D22+D23+D24+D25+D26</f>
        <v>58630.93270112</v>
      </c>
      <c r="E19" s="54">
        <f t="shared" si="9"/>
        <v>41331.5</v>
      </c>
      <c r="F19" s="54">
        <f t="shared" si="8"/>
        <v>24454.657978814008</v>
      </c>
      <c r="G19" s="54">
        <f t="shared" ref="G19" si="10">+G20+G21+G22+G23+G24+G25+G26</f>
        <v>0</v>
      </c>
      <c r="H19" s="54">
        <f t="shared" ref="H19" si="11">+H20+H21+H22+H23+H24+H25+H26</f>
        <v>0</v>
      </c>
      <c r="I19" s="54">
        <f t="shared" ref="I19" si="12">+I20+I21+I22+I23+I24+I25+I26</f>
        <v>0</v>
      </c>
      <c r="J19" s="54">
        <f t="shared" ref="J19" si="13">+J20+J21+J22+J23+J24+J25+J26</f>
        <v>37110.284623359003</v>
      </c>
      <c r="K19" s="54">
        <f t="shared" ref="K19" si="14">+K20+K21+K22+K23+K24+K25+K26</f>
        <v>34241.590852665002</v>
      </c>
      <c r="L19" s="54">
        <f t="shared" ref="L19" si="15">+L20+L21+L22+L23+L24+L25+L26</f>
        <v>31523.1</v>
      </c>
      <c r="M19" s="54">
        <f t="shared" si="3"/>
        <v>5587.184623359004</v>
      </c>
      <c r="N19" s="54">
        <f t="shared" ref="N19" si="16">+N20+N21+N22+N23+N24+N25+N26</f>
        <v>102896.44260217302</v>
      </c>
      <c r="O19" s="54">
        <f t="shared" ref="O19" si="17">+O20+O21+O22+O23+O24+O25+O26</f>
        <v>92872.523553784995</v>
      </c>
      <c r="P19" s="54">
        <f t="shared" ref="P19" si="18">+P20+P21+P22+P23+P24+P25+P26</f>
        <v>72854.599999999991</v>
      </c>
      <c r="R19" s="382">
        <f t="shared" si="7"/>
        <v>30041.842602173027</v>
      </c>
    </row>
    <row r="20" spans="1:18" ht="40.5">
      <c r="A20" s="379">
        <v>7</v>
      </c>
      <c r="B20" s="380" t="s">
        <v>47</v>
      </c>
      <c r="C20" s="54">
        <f>'Yerevan qax'!I22</f>
        <v>28134.228447961999</v>
      </c>
      <c r="D20" s="54">
        <v>8806.0116767999989</v>
      </c>
      <c r="E20" s="54">
        <v>4856.8999999999996</v>
      </c>
      <c r="F20" s="54">
        <f t="shared" si="8"/>
        <v>23277.328447961998</v>
      </c>
      <c r="G20" s="54"/>
      <c r="H20" s="54"/>
      <c r="I20" s="54"/>
      <c r="J20" s="54">
        <f>'Yerevan qax'!M39</f>
        <v>9724.8091058190003</v>
      </c>
      <c r="K20" s="54">
        <v>5509.6562850000009</v>
      </c>
      <c r="L20" s="54">
        <v>5344.1</v>
      </c>
      <c r="M20" s="54">
        <f t="shared" si="3"/>
        <v>4380.7091058189999</v>
      </c>
      <c r="N20" s="54">
        <f t="shared" si="4"/>
        <v>37859.037553781003</v>
      </c>
      <c r="O20" s="381">
        <f t="shared" si="5"/>
        <v>14315.6679618</v>
      </c>
      <c r="P20" s="381">
        <f t="shared" si="6"/>
        <v>10201</v>
      </c>
      <c r="R20" s="382">
        <f t="shared" si="7"/>
        <v>27658.037553781003</v>
      </c>
    </row>
    <row r="21" spans="1:18" ht="40.5">
      <c r="A21" s="379">
        <v>8</v>
      </c>
      <c r="B21" s="380" t="s">
        <v>48</v>
      </c>
      <c r="C21" s="54">
        <f>Kent.!I23</f>
        <v>12692.51701055</v>
      </c>
      <c r="D21" s="54">
        <v>16544.734315199999</v>
      </c>
      <c r="E21" s="54">
        <v>9838.9</v>
      </c>
      <c r="F21" s="54">
        <f t="shared" si="8"/>
        <v>2853.6170105500005</v>
      </c>
      <c r="G21" s="54"/>
      <c r="H21" s="54"/>
      <c r="I21" s="54"/>
      <c r="J21" s="54">
        <f>Kent.!M40</f>
        <v>4269.188470680001</v>
      </c>
      <c r="K21" s="54">
        <v>4946.7767871900014</v>
      </c>
      <c r="L21" s="54">
        <v>5047.2</v>
      </c>
      <c r="M21" s="54">
        <f t="shared" si="3"/>
        <v>-778.01152931999877</v>
      </c>
      <c r="N21" s="54">
        <f t="shared" si="4"/>
        <v>16961.705481230001</v>
      </c>
      <c r="O21" s="381">
        <f t="shared" si="5"/>
        <v>21491.511102390003</v>
      </c>
      <c r="P21" s="381">
        <f t="shared" si="6"/>
        <v>14886.099999999999</v>
      </c>
      <c r="R21" s="382">
        <f t="shared" si="7"/>
        <v>2075.6054812300026</v>
      </c>
    </row>
    <row r="22" spans="1:18" ht="40.5">
      <c r="A22" s="379">
        <v>9</v>
      </c>
      <c r="B22" s="380" t="s">
        <v>49</v>
      </c>
      <c r="C22" s="54">
        <f>Ajap.!I20</f>
        <v>5756.4646851660009</v>
      </c>
      <c r="D22" s="54">
        <v>8584.6021247999997</v>
      </c>
      <c r="E22" s="54">
        <v>4634.8999999999996</v>
      </c>
      <c r="F22" s="54">
        <f t="shared" si="8"/>
        <v>1121.5646851660013</v>
      </c>
      <c r="G22" s="54"/>
      <c r="H22" s="54"/>
      <c r="I22" s="54"/>
      <c r="J22" s="54">
        <f>Ajap.!M36</f>
        <v>5753.6263050000007</v>
      </c>
      <c r="K22" s="54">
        <v>6403.89120525</v>
      </c>
      <c r="L22" s="54">
        <v>5243.5</v>
      </c>
      <c r="M22" s="54">
        <f t="shared" si="3"/>
        <v>510.12630500000068</v>
      </c>
      <c r="N22" s="54">
        <f t="shared" si="4"/>
        <v>11510.090990166002</v>
      </c>
      <c r="O22" s="381">
        <f t="shared" si="5"/>
        <v>14988.49333005</v>
      </c>
      <c r="P22" s="381">
        <f t="shared" si="6"/>
        <v>9878.4</v>
      </c>
      <c r="R22" s="382">
        <f t="shared" si="7"/>
        <v>1631.6909901660019</v>
      </c>
    </row>
    <row r="23" spans="1:18" ht="40.5">
      <c r="A23" s="379">
        <v>10</v>
      </c>
      <c r="B23" s="380" t="s">
        <v>62</v>
      </c>
      <c r="C23" s="54">
        <f>Avan!I19</f>
        <v>4225.0096330000006</v>
      </c>
      <c r="D23" s="54">
        <v>5638.5128800000002</v>
      </c>
      <c r="E23" s="54">
        <v>3752.2</v>
      </c>
      <c r="F23" s="54">
        <f t="shared" si="8"/>
        <v>472.80963300000076</v>
      </c>
      <c r="G23" s="54"/>
      <c r="H23" s="54"/>
      <c r="I23" s="54"/>
      <c r="J23" s="54">
        <f>Avan!M35</f>
        <v>4691.3187216000006</v>
      </c>
      <c r="K23" s="54">
        <v>5864.2710000000006</v>
      </c>
      <c r="L23" s="54">
        <v>4653.7</v>
      </c>
      <c r="M23" s="54">
        <f t="shared" si="3"/>
        <v>37.618721600000754</v>
      </c>
      <c r="N23" s="54">
        <f t="shared" si="4"/>
        <v>8916.3283546000021</v>
      </c>
      <c r="O23" s="381">
        <f t="shared" si="5"/>
        <v>11502.783880000001</v>
      </c>
      <c r="P23" s="381">
        <f t="shared" si="6"/>
        <v>8405.9</v>
      </c>
      <c r="R23" s="382">
        <f t="shared" si="7"/>
        <v>510.42835460000242</v>
      </c>
    </row>
    <row r="24" spans="1:18" ht="40.5">
      <c r="A24" s="379">
        <v>11</v>
      </c>
      <c r="B24" s="380" t="s">
        <v>50</v>
      </c>
      <c r="C24" s="54">
        <f>Arabk.!I20</f>
        <v>4209.8356300000005</v>
      </c>
      <c r="D24" s="54">
        <v>6100.4754720000001</v>
      </c>
      <c r="E24" s="54">
        <v>5196.1000000000004</v>
      </c>
      <c r="F24" s="54">
        <f>+C24+G24-E24</f>
        <v>-986.26436999999987</v>
      </c>
      <c r="G24" s="54"/>
      <c r="H24" s="54"/>
      <c r="I24" s="54"/>
      <c r="J24" s="54">
        <f>Arabk.!M36</f>
        <v>4085.1559998900007</v>
      </c>
      <c r="K24" s="54">
        <v>3305.5179254999998</v>
      </c>
      <c r="L24" s="54">
        <v>3818.5</v>
      </c>
      <c r="M24" s="54">
        <f t="shared" si="3"/>
        <v>266.65599989000066</v>
      </c>
      <c r="N24" s="54">
        <f t="shared" si="4"/>
        <v>8294.9916298900007</v>
      </c>
      <c r="O24" s="381">
        <f t="shared" si="5"/>
        <v>9405.9933975000004</v>
      </c>
      <c r="P24" s="381">
        <f t="shared" si="6"/>
        <v>9014.6</v>
      </c>
      <c r="R24" s="382">
        <f t="shared" si="7"/>
        <v>-719.60837010999967</v>
      </c>
    </row>
    <row r="25" spans="1:18" ht="40.5">
      <c r="A25" s="379">
        <v>12</v>
      </c>
      <c r="B25" s="380" t="s">
        <v>51</v>
      </c>
      <c r="C25" s="54">
        <f>Sheng.!I22</f>
        <v>4602.3110129359993</v>
      </c>
      <c r="D25" s="54">
        <v>7130.7603639999998</v>
      </c>
      <c r="E25" s="54">
        <v>7789.1</v>
      </c>
      <c r="F25" s="54">
        <f t="shared" si="8"/>
        <v>-3186.788987064001</v>
      </c>
      <c r="G25" s="54"/>
      <c r="H25" s="54"/>
      <c r="I25" s="54"/>
      <c r="J25" s="54">
        <f>Sheng.!M38</f>
        <v>4130.4394101600001</v>
      </c>
      <c r="K25" s="54">
        <v>4781.8123919999998</v>
      </c>
      <c r="L25" s="54">
        <v>4624.6000000000004</v>
      </c>
      <c r="M25" s="54">
        <f t="shared" si="3"/>
        <v>-494.16058984000028</v>
      </c>
      <c r="N25" s="54">
        <f t="shared" si="4"/>
        <v>8732.7504230960003</v>
      </c>
      <c r="O25" s="381">
        <f t="shared" si="5"/>
        <v>11912.572756</v>
      </c>
      <c r="P25" s="381">
        <f t="shared" si="6"/>
        <v>12413.7</v>
      </c>
      <c r="R25" s="382">
        <f t="shared" si="7"/>
        <v>-3680.9495769040004</v>
      </c>
    </row>
    <row r="26" spans="1:18" ht="40.5">
      <c r="A26" s="379">
        <v>13</v>
      </c>
      <c r="B26" s="380" t="s">
        <v>52</v>
      </c>
      <c r="C26" s="54">
        <f>Snank.!I18</f>
        <v>6165.7915592000008</v>
      </c>
      <c r="D26" s="54">
        <v>5825.8358683200004</v>
      </c>
      <c r="E26" s="54">
        <v>5263.4</v>
      </c>
      <c r="F26" s="54">
        <f t="shared" si="8"/>
        <v>902.39155920000121</v>
      </c>
      <c r="G26" s="54"/>
      <c r="H26" s="54"/>
      <c r="I26" s="54"/>
      <c r="J26" s="54">
        <f>Snank.!M34</f>
        <v>4455.7466102099997</v>
      </c>
      <c r="K26" s="54">
        <v>3429.6652577250002</v>
      </c>
      <c r="L26" s="54">
        <v>2791.5</v>
      </c>
      <c r="M26" s="54">
        <f t="shared" si="3"/>
        <v>1664.2466102099997</v>
      </c>
      <c r="N26" s="54">
        <f t="shared" si="4"/>
        <v>10621.53816941</v>
      </c>
      <c r="O26" s="381">
        <f t="shared" si="5"/>
        <v>9255.501126045001</v>
      </c>
      <c r="P26" s="381">
        <f t="shared" si="6"/>
        <v>8054.9</v>
      </c>
      <c r="R26" s="382">
        <f t="shared" si="7"/>
        <v>2566.63816941</v>
      </c>
    </row>
    <row r="27" spans="1:18" ht="27">
      <c r="A27" s="379">
        <v>14</v>
      </c>
      <c r="B27" s="380" t="s">
        <v>53</v>
      </c>
      <c r="C27" s="54">
        <v>0</v>
      </c>
      <c r="D27" s="54">
        <v>0</v>
      </c>
      <c r="E27" s="54">
        <v>0</v>
      </c>
      <c r="F27" s="54">
        <f t="shared" si="8"/>
        <v>0</v>
      </c>
      <c r="G27" s="54"/>
      <c r="H27" s="54"/>
      <c r="I27" s="54"/>
      <c r="J27" s="54">
        <v>0</v>
      </c>
      <c r="K27" s="54">
        <v>0</v>
      </c>
      <c r="L27" s="54">
        <v>0</v>
      </c>
      <c r="M27" s="54">
        <f t="shared" si="3"/>
        <v>0</v>
      </c>
      <c r="N27" s="54">
        <f t="shared" si="4"/>
        <v>0</v>
      </c>
      <c r="O27" s="381">
        <f t="shared" si="5"/>
        <v>0</v>
      </c>
      <c r="P27" s="381">
        <f t="shared" si="6"/>
        <v>0</v>
      </c>
      <c r="R27" s="382">
        <f t="shared" si="7"/>
        <v>0</v>
      </c>
    </row>
    <row r="28" spans="1:18" ht="27">
      <c r="A28" s="379">
        <v>15</v>
      </c>
      <c r="B28" s="380" t="s">
        <v>54</v>
      </c>
      <c r="C28" s="54">
        <f>Arag.!I19</f>
        <v>5573.9614177519998</v>
      </c>
      <c r="D28" s="54">
        <v>6326.1581239999996</v>
      </c>
      <c r="E28" s="54">
        <v>5642.6</v>
      </c>
      <c r="F28" s="54">
        <f t="shared" si="8"/>
        <v>-68.638582248000603</v>
      </c>
      <c r="G28" s="54">
        <f>Arag.!H33</f>
        <v>0</v>
      </c>
      <c r="H28" s="54">
        <v>6104.6855999999998</v>
      </c>
      <c r="I28" s="54"/>
      <c r="J28" s="54">
        <f>Arag.!M56</f>
        <v>5292.5825830499998</v>
      </c>
      <c r="K28" s="54">
        <v>6810.5756260500011</v>
      </c>
      <c r="L28" s="54">
        <v>3903.5</v>
      </c>
      <c r="M28" s="54">
        <f t="shared" si="3"/>
        <v>1389.0825830499998</v>
      </c>
      <c r="N28" s="54">
        <f t="shared" si="4"/>
        <v>10866.544000802</v>
      </c>
      <c r="O28" s="381">
        <f t="shared" si="5"/>
        <v>19241.419350050001</v>
      </c>
      <c r="P28" s="381">
        <f t="shared" si="6"/>
        <v>9546.1</v>
      </c>
      <c r="R28" s="382">
        <f t="shared" si="7"/>
        <v>1320.4440008019992</v>
      </c>
    </row>
    <row r="29" spans="1:18" ht="40.5">
      <c r="A29" s="379">
        <v>16</v>
      </c>
      <c r="B29" s="380" t="s">
        <v>55</v>
      </c>
      <c r="C29" s="54">
        <f>Arar.!I21</f>
        <v>9367.6359504000011</v>
      </c>
      <c r="D29" s="54">
        <v>12399.29547168</v>
      </c>
      <c r="E29" s="54">
        <v>9362.6</v>
      </c>
      <c r="F29" s="54">
        <f t="shared" si="8"/>
        <v>5.0359504000007291</v>
      </c>
      <c r="G29" s="54">
        <f>Arar.!H36</f>
        <v>0</v>
      </c>
      <c r="H29" s="54">
        <v>2274.1235999999999</v>
      </c>
      <c r="I29" s="54"/>
      <c r="J29" s="54">
        <f>Arar.!M58</f>
        <v>7723.4997992999997</v>
      </c>
      <c r="K29" s="54">
        <v>9243.4352955000013</v>
      </c>
      <c r="L29" s="54">
        <v>9700.7999999999993</v>
      </c>
      <c r="M29" s="54">
        <f t="shared" si="3"/>
        <v>-1977.3002006999996</v>
      </c>
      <c r="N29" s="54">
        <f t="shared" si="4"/>
        <v>17091.135749699999</v>
      </c>
      <c r="O29" s="381">
        <f t="shared" si="5"/>
        <v>23916.85436718</v>
      </c>
      <c r="P29" s="381">
        <f t="shared" si="6"/>
        <v>19063.400000000001</v>
      </c>
      <c r="R29" s="382">
        <f t="shared" si="7"/>
        <v>-1972.2642503000025</v>
      </c>
    </row>
    <row r="30" spans="1:18" ht="27">
      <c r="A30" s="379">
        <v>17</v>
      </c>
      <c r="B30" s="380" t="s">
        <v>56</v>
      </c>
      <c r="C30" s="54">
        <f>Arm.!I21</f>
        <v>6299.946321032</v>
      </c>
      <c r="D30" s="54">
        <v>6518.1316844800003</v>
      </c>
      <c r="E30" s="54">
        <v>4897.5</v>
      </c>
      <c r="F30" s="54">
        <f>+C30+G30-E30</f>
        <v>1402.446321032</v>
      </c>
      <c r="G30" s="54">
        <f>Arm.!H38</f>
        <v>0</v>
      </c>
      <c r="H30" s="54">
        <v>1197.5736083999998</v>
      </c>
      <c r="I30" s="54"/>
      <c r="J30" s="54">
        <f>Arm.!M58</f>
        <v>5977.5824975579999</v>
      </c>
      <c r="K30" s="54">
        <v>5947.7504301600002</v>
      </c>
      <c r="L30" s="54">
        <v>5777.8</v>
      </c>
      <c r="M30" s="54">
        <f t="shared" si="3"/>
        <v>199.7824975579997</v>
      </c>
      <c r="N30" s="54">
        <f t="shared" si="4"/>
        <v>12277.528818589999</v>
      </c>
      <c r="O30" s="381">
        <f t="shared" si="5"/>
        <v>13663.455723040001</v>
      </c>
      <c r="P30" s="381">
        <f t="shared" si="6"/>
        <v>10675.3</v>
      </c>
      <c r="R30" s="382">
        <f t="shared" si="7"/>
        <v>1602.2288185899997</v>
      </c>
    </row>
    <row r="31" spans="1:18" ht="27">
      <c r="A31" s="379">
        <v>18</v>
      </c>
      <c r="B31" s="380" t="s">
        <v>57</v>
      </c>
      <c r="C31" s="54">
        <f>Gex.!I18</f>
        <v>9356.3257860799986</v>
      </c>
      <c r="D31" s="54">
        <v>10737.481663999999</v>
      </c>
      <c r="E31" s="54">
        <v>7972.1</v>
      </c>
      <c r="F31" s="55">
        <f t="shared" si="8"/>
        <v>1384.2257860799982</v>
      </c>
      <c r="G31" s="54"/>
      <c r="H31" s="54"/>
      <c r="I31" s="54"/>
      <c r="J31" s="54">
        <f>Gex.!M37</f>
        <v>14556.71913849</v>
      </c>
      <c r="K31" s="54">
        <v>16737.705585900003</v>
      </c>
      <c r="L31" s="54">
        <v>10563.7</v>
      </c>
      <c r="M31" s="54">
        <f t="shared" si="3"/>
        <v>3993.019138489999</v>
      </c>
      <c r="N31" s="54">
        <f t="shared" si="4"/>
        <v>23913.04492457</v>
      </c>
      <c r="O31" s="381">
        <f t="shared" si="5"/>
        <v>27475.187249900002</v>
      </c>
      <c r="P31" s="381">
        <f t="shared" si="6"/>
        <v>18535.800000000003</v>
      </c>
      <c r="R31" s="382">
        <f t="shared" si="7"/>
        <v>5377.2449245699972</v>
      </c>
    </row>
    <row r="32" spans="1:18" ht="27">
      <c r="A32" s="379">
        <v>19</v>
      </c>
      <c r="B32" s="380" t="s">
        <v>58</v>
      </c>
      <c r="C32" s="54">
        <f>Lori!I21</f>
        <v>9326.7598707920006</v>
      </c>
      <c r="D32" s="54">
        <v>13663.170859519998</v>
      </c>
      <c r="E32" s="54">
        <v>7223.7</v>
      </c>
      <c r="F32" s="54">
        <f t="shared" si="8"/>
        <v>2103.0598707920008</v>
      </c>
      <c r="G32" s="54"/>
      <c r="H32" s="54"/>
      <c r="I32" s="54"/>
      <c r="J32" s="54">
        <f>Lori!M40</f>
        <v>11058.994141813801</v>
      </c>
      <c r="K32" s="54">
        <v>16042.837135500002</v>
      </c>
      <c r="L32" s="54">
        <v>11465.8</v>
      </c>
      <c r="M32" s="54">
        <f t="shared" si="3"/>
        <v>-406.80585818619875</v>
      </c>
      <c r="N32" s="54">
        <f t="shared" si="4"/>
        <v>20385.754012605801</v>
      </c>
      <c r="O32" s="381">
        <f t="shared" si="5"/>
        <v>29706.007995020002</v>
      </c>
      <c r="P32" s="381">
        <f t="shared" si="6"/>
        <v>18689.5</v>
      </c>
      <c r="R32" s="382">
        <f t="shared" si="7"/>
        <v>1696.2540126058011</v>
      </c>
    </row>
    <row r="33" spans="1:18" ht="27">
      <c r="A33" s="379">
        <v>20</v>
      </c>
      <c r="B33" s="380" t="s">
        <v>31</v>
      </c>
      <c r="C33" s="54">
        <f>Kot.!I19</f>
        <v>8342.6923547240003</v>
      </c>
      <c r="D33" s="54">
        <v>9331.2571705599985</v>
      </c>
      <c r="E33" s="54">
        <v>6017</v>
      </c>
      <c r="F33" s="54">
        <f t="shared" si="8"/>
        <v>2325.6923547240003</v>
      </c>
      <c r="G33" s="54"/>
      <c r="H33" s="54"/>
      <c r="I33" s="54"/>
      <c r="J33" s="54">
        <f>Kot.!M37</f>
        <v>10401.21653487</v>
      </c>
      <c r="K33" s="54">
        <v>8772.4978884000011</v>
      </c>
      <c r="L33" s="54">
        <v>6243.2</v>
      </c>
      <c r="M33" s="54">
        <f t="shared" si="3"/>
        <v>4158.0165348700002</v>
      </c>
      <c r="N33" s="54">
        <f t="shared" si="4"/>
        <v>18743.908889594</v>
      </c>
      <c r="O33" s="381">
        <f t="shared" si="5"/>
        <v>18103.75505896</v>
      </c>
      <c r="P33" s="381">
        <f t="shared" si="6"/>
        <v>12260.2</v>
      </c>
      <c r="R33" s="382">
        <f t="shared" si="7"/>
        <v>6483.7088895939996</v>
      </c>
    </row>
    <row r="34" spans="1:18" ht="27">
      <c r="A34" s="379">
        <v>21</v>
      </c>
      <c r="B34" s="380" t="s">
        <v>59</v>
      </c>
      <c r="C34" s="54">
        <f>Shir.!I19</f>
        <v>11163.744599898799</v>
      </c>
      <c r="D34" s="54">
        <v>15188.050478900001</v>
      </c>
      <c r="E34" s="54">
        <v>6933.2</v>
      </c>
      <c r="F34" s="54">
        <f t="shared" si="8"/>
        <v>4230.5445998987989</v>
      </c>
      <c r="G34" s="54">
        <f>Shir.!H35</f>
        <v>0</v>
      </c>
      <c r="H34" s="54">
        <v>4480.0080000000007</v>
      </c>
      <c r="I34" s="54"/>
      <c r="J34" s="54">
        <f>Shir.!M53</f>
        <v>13736.998174063499</v>
      </c>
      <c r="K34" s="54">
        <v>14986.51321854</v>
      </c>
      <c r="L34" s="54">
        <v>12916.2</v>
      </c>
      <c r="M34" s="54">
        <f t="shared" si="3"/>
        <v>820.79817406349866</v>
      </c>
      <c r="N34" s="54">
        <f t="shared" si="4"/>
        <v>24900.742773962298</v>
      </c>
      <c r="O34" s="381">
        <f t="shared" si="5"/>
        <v>34654.571697439998</v>
      </c>
      <c r="P34" s="381">
        <f t="shared" si="6"/>
        <v>19849.400000000001</v>
      </c>
      <c r="R34" s="382">
        <f t="shared" si="7"/>
        <v>5051.3427739622966</v>
      </c>
    </row>
    <row r="35" spans="1:18" ht="27">
      <c r="A35" s="379">
        <v>22</v>
      </c>
      <c r="B35" s="380" t="s">
        <v>120</v>
      </c>
      <c r="C35" s="54">
        <f>Syun.!I17</f>
        <v>5413.8050970640015</v>
      </c>
      <c r="D35" s="54">
        <v>8166.7578959199991</v>
      </c>
      <c r="E35" s="54">
        <v>4833.8</v>
      </c>
      <c r="F35" s="54">
        <f t="shared" si="8"/>
        <v>580.00509706400135</v>
      </c>
      <c r="G35" s="54">
        <f>Syun.!H33</f>
        <v>0</v>
      </c>
      <c r="H35" s="54">
        <v>1415.4531299999999</v>
      </c>
      <c r="I35" s="54"/>
      <c r="J35" s="54">
        <f>Syun.!M55</f>
        <v>6376.6302901559993</v>
      </c>
      <c r="K35" s="54">
        <v>7490.9163844200011</v>
      </c>
      <c r="L35" s="54">
        <v>3847.6</v>
      </c>
      <c r="M35" s="54">
        <f t="shared" si="3"/>
        <v>2529.0302901559994</v>
      </c>
      <c r="N35" s="54">
        <f t="shared" si="4"/>
        <v>11790.435387220001</v>
      </c>
      <c r="O35" s="381">
        <f t="shared" si="5"/>
        <v>17073.127410339999</v>
      </c>
      <c r="P35" s="381">
        <f t="shared" si="6"/>
        <v>8681.4</v>
      </c>
      <c r="R35" s="382">
        <f t="shared" si="7"/>
        <v>3109.0353872200012</v>
      </c>
    </row>
    <row r="36" spans="1:18" ht="33.75" customHeight="1">
      <c r="A36" s="379">
        <v>23</v>
      </c>
      <c r="B36" s="380" t="s">
        <v>60</v>
      </c>
      <c r="C36" s="54">
        <f>Tav.!I19</f>
        <v>6960.8524498239995</v>
      </c>
      <c r="D36" s="54">
        <v>7939.6306662399993</v>
      </c>
      <c r="E36" s="54">
        <v>4457.2</v>
      </c>
      <c r="F36" s="54">
        <f t="shared" si="8"/>
        <v>2503.6524498239996</v>
      </c>
      <c r="G36" s="54"/>
      <c r="H36" s="54"/>
      <c r="I36" s="54"/>
      <c r="J36" s="54">
        <f>Tav.!M36</f>
        <v>9602.7379575599989</v>
      </c>
      <c r="K36" s="54">
        <v>8445.2947518000019</v>
      </c>
      <c r="L36" s="54">
        <v>5901.3</v>
      </c>
      <c r="M36" s="54">
        <f t="shared" si="3"/>
        <v>3701.4379575599987</v>
      </c>
      <c r="N36" s="54">
        <f t="shared" si="4"/>
        <v>16563.590407383999</v>
      </c>
      <c r="O36" s="381">
        <f t="shared" si="5"/>
        <v>16384.925418040002</v>
      </c>
      <c r="P36" s="381">
        <f t="shared" si="6"/>
        <v>10358.5</v>
      </c>
      <c r="R36" s="382">
        <f t="shared" si="7"/>
        <v>6205.0904073839993</v>
      </c>
    </row>
    <row r="37" spans="1:18">
      <c r="B37" s="61"/>
    </row>
  </sheetData>
  <mergeCells count="6">
    <mergeCell ref="A4:N4"/>
    <mergeCell ref="A5:N5"/>
    <mergeCell ref="C8:E8"/>
    <mergeCell ref="G8:I8"/>
    <mergeCell ref="J8:L8"/>
    <mergeCell ref="N8:P8"/>
  </mergeCells>
  <conditionalFormatting sqref="B7:B37 N8:N12 K9:M12 N11:P11 C8:J12 J9:P9">
    <cfRule type="cellIs" dxfId="0" priority="1" stopIfTrue="1" operator="equal">
      <formula>0</formula>
    </cfRule>
  </conditionalFormatting>
  <pageMargins left="0.47244094488188981" right="0.31496062992125984" top="0.31496062992125984" bottom="0.23622047244094491" header="0.15748031496062992" footer="0.15748031496062992"/>
  <pageSetup paperSize="9" scale="95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44"/>
  <sheetViews>
    <sheetView topLeftCell="C16" workbookViewId="0">
      <selection activeCell="Q25" sqref="Q25"/>
    </sheetView>
  </sheetViews>
  <sheetFormatPr defaultColWidth="9.140625" defaultRowHeight="13.5"/>
  <cols>
    <col min="1" max="1" width="4.28515625" style="147" customWidth="1"/>
    <col min="2" max="2" width="29.7109375" style="148" customWidth="1"/>
    <col min="3" max="3" width="10.140625" style="148" customWidth="1"/>
    <col min="4" max="5" width="10" style="148" customWidth="1"/>
    <col min="6" max="6" width="9.140625" style="149"/>
    <col min="7" max="7" width="8" style="148" customWidth="1"/>
    <col min="8" max="8" width="11.85546875" style="149" customWidth="1"/>
    <col min="9" max="9" width="12.140625" style="147" customWidth="1"/>
    <col min="10" max="10" width="9.140625" style="136"/>
    <col min="11" max="11" width="12.140625" style="136" customWidth="1"/>
    <col min="12" max="12" width="12.7109375" style="136" customWidth="1"/>
    <col min="13" max="13" width="9.140625" style="136" customWidth="1"/>
    <col min="14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524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14.25" customHeight="1" thickBot="1">
      <c r="B3" s="62" t="s">
        <v>108</v>
      </c>
      <c r="C3" s="134" t="s">
        <v>251</v>
      </c>
      <c r="D3" s="63"/>
      <c r="E3" s="63"/>
      <c r="F3" s="64"/>
      <c r="G3" s="64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35" customFormat="1" ht="63.75">
      <c r="A8" s="70"/>
      <c r="B8" s="71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35" customFormat="1" ht="12.75">
      <c r="A9" s="70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0">
        <v>9</v>
      </c>
    </row>
    <row r="10" spans="1:14" ht="67.5">
      <c r="A10" s="70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31">
        <v>1757.7</v>
      </c>
      <c r="G10" s="31">
        <v>29.32</v>
      </c>
      <c r="H10" s="78">
        <f>F10*G10</f>
        <v>51535.764000000003</v>
      </c>
      <c r="I10" s="78">
        <f>H10*0.05348</f>
        <v>2756.1326587200001</v>
      </c>
    </row>
    <row r="11" spans="1:14" ht="67.5">
      <c r="A11" s="70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31">
        <v>75.599999999999994</v>
      </c>
      <c r="G11" s="31">
        <v>21.4</v>
      </c>
      <c r="H11" s="78">
        <f>F11*G11</f>
        <v>1617.8399999999997</v>
      </c>
      <c r="I11" s="78">
        <f t="shared" ref="I11:I19" si="0">H11*0.05348</f>
        <v>86.522083199999983</v>
      </c>
    </row>
    <row r="12" spans="1:14" ht="67.5">
      <c r="A12" s="70">
        <v>3</v>
      </c>
      <c r="B12" s="77" t="s">
        <v>74</v>
      </c>
      <c r="C12" s="79">
        <v>55</v>
      </c>
      <c r="D12" s="34" t="s">
        <v>2</v>
      </c>
      <c r="E12" s="34" t="s">
        <v>2</v>
      </c>
      <c r="F12" s="34" t="s">
        <v>2</v>
      </c>
      <c r="G12" s="31">
        <v>1100</v>
      </c>
      <c r="H12" s="80">
        <f>C12*G12</f>
        <v>60500</v>
      </c>
      <c r="I12" s="78">
        <f t="shared" si="0"/>
        <v>3235.54</v>
      </c>
    </row>
    <row r="13" spans="1:14" ht="54">
      <c r="A13" s="70">
        <v>4</v>
      </c>
      <c r="B13" s="77" t="s">
        <v>75</v>
      </c>
      <c r="C13" s="34" t="s">
        <v>2</v>
      </c>
      <c r="D13" s="80">
        <f>SUM(D15:D19)</f>
        <v>7.8</v>
      </c>
      <c r="E13" s="80">
        <f>SUM(E15:E19)</f>
        <v>4166</v>
      </c>
      <c r="F13" s="34" t="s">
        <v>2</v>
      </c>
      <c r="G13" s="34" t="s">
        <v>2</v>
      </c>
      <c r="H13" s="78">
        <f>SUM(H15:H19)</f>
        <v>16247.4</v>
      </c>
      <c r="I13" s="78">
        <f t="shared" si="0"/>
        <v>868.91095199999995</v>
      </c>
    </row>
    <row r="14" spans="1:14" ht="21" customHeight="1">
      <c r="A14" s="70"/>
      <c r="B14" s="77" t="s">
        <v>80</v>
      </c>
      <c r="C14" s="34"/>
      <c r="D14" s="34"/>
      <c r="E14" s="34"/>
      <c r="F14" s="34"/>
      <c r="G14" s="34"/>
      <c r="H14" s="80"/>
      <c r="I14" s="78">
        <f t="shared" si="0"/>
        <v>0</v>
      </c>
    </row>
    <row r="15" spans="1:14" ht="21" customHeight="1">
      <c r="A15" s="70">
        <v>4.0999999999999996</v>
      </c>
      <c r="B15" s="165" t="s">
        <v>243</v>
      </c>
      <c r="C15" s="34" t="s">
        <v>2</v>
      </c>
      <c r="D15" s="34">
        <v>2.8</v>
      </c>
      <c r="E15" s="34">
        <v>2083</v>
      </c>
      <c r="F15" s="34" t="s">
        <v>2</v>
      </c>
      <c r="G15" s="34" t="s">
        <v>2</v>
      </c>
      <c r="H15" s="80">
        <f>D15*E15</f>
        <v>5832.4</v>
      </c>
      <c r="I15" s="78">
        <f t="shared" si="0"/>
        <v>311.91675199999997</v>
      </c>
    </row>
    <row r="16" spans="1:14" ht="21" customHeight="1">
      <c r="A16" s="70">
        <v>4.2</v>
      </c>
      <c r="B16" s="165" t="s">
        <v>118</v>
      </c>
      <c r="C16" s="34" t="s">
        <v>2</v>
      </c>
      <c r="D16" s="34">
        <v>5</v>
      </c>
      <c r="E16" s="34">
        <v>2083</v>
      </c>
      <c r="F16" s="34" t="s">
        <v>2</v>
      </c>
      <c r="G16" s="34" t="s">
        <v>2</v>
      </c>
      <c r="H16" s="80">
        <f>D16*E16</f>
        <v>10415</v>
      </c>
      <c r="I16" s="78">
        <f t="shared" si="0"/>
        <v>556.99419999999998</v>
      </c>
    </row>
    <row r="17" spans="1:14" ht="18" customHeight="1">
      <c r="A17" s="70">
        <v>4.3</v>
      </c>
      <c r="B17" s="165"/>
      <c r="C17" s="34" t="s">
        <v>2</v>
      </c>
      <c r="D17" s="34"/>
      <c r="E17" s="34"/>
      <c r="F17" s="34" t="s">
        <v>2</v>
      </c>
      <c r="G17" s="34" t="s">
        <v>2</v>
      </c>
      <c r="H17" s="80">
        <f>D17*E17</f>
        <v>0</v>
      </c>
      <c r="I17" s="78">
        <f t="shared" si="0"/>
        <v>0</v>
      </c>
    </row>
    <row r="18" spans="1:14" ht="18" customHeight="1">
      <c r="A18" s="70">
        <v>4.4000000000000004</v>
      </c>
      <c r="B18" s="165"/>
      <c r="C18" s="34" t="s">
        <v>2</v>
      </c>
      <c r="D18" s="34"/>
      <c r="E18" s="34"/>
      <c r="F18" s="34" t="s">
        <v>2</v>
      </c>
      <c r="G18" s="34" t="s">
        <v>2</v>
      </c>
      <c r="H18" s="80">
        <f>D18*E18</f>
        <v>0</v>
      </c>
      <c r="I18" s="78">
        <f t="shared" si="0"/>
        <v>0</v>
      </c>
    </row>
    <row r="19" spans="1:14" ht="18" customHeight="1">
      <c r="A19" s="70">
        <v>4.5</v>
      </c>
      <c r="B19" s="165"/>
      <c r="C19" s="34" t="s">
        <v>2</v>
      </c>
      <c r="D19" s="34"/>
      <c r="E19" s="34"/>
      <c r="F19" s="34"/>
      <c r="G19" s="34"/>
      <c r="H19" s="80">
        <f>D19*E19</f>
        <v>0</v>
      </c>
      <c r="I19" s="78">
        <f t="shared" si="0"/>
        <v>0</v>
      </c>
    </row>
    <row r="20" spans="1:14" ht="18.75" customHeight="1">
      <c r="A20" s="82"/>
      <c r="B20" s="83" t="s">
        <v>38</v>
      </c>
      <c r="C20" s="83"/>
      <c r="D20" s="84" t="s">
        <v>2</v>
      </c>
      <c r="E20" s="84" t="s">
        <v>2</v>
      </c>
      <c r="F20" s="84" t="s">
        <v>2</v>
      </c>
      <c r="G20" s="84" t="s">
        <v>2</v>
      </c>
      <c r="H20" s="85">
        <f>SUM(H10:H13)</f>
        <v>129901.00399999999</v>
      </c>
      <c r="I20" s="145">
        <f>SUM(I10:I13)*0.65</f>
        <v>4515.6187010480007</v>
      </c>
      <c r="J20" s="146"/>
    </row>
    <row r="21" spans="1:14" ht="18.75" customHeight="1">
      <c r="A21" s="166"/>
      <c r="B21" s="167"/>
      <c r="C21" s="167"/>
      <c r="D21" s="127"/>
      <c r="E21" s="127"/>
      <c r="F21" s="127"/>
      <c r="G21" s="127"/>
      <c r="H21" s="168"/>
      <c r="I21" s="168"/>
      <c r="J21" s="146"/>
    </row>
    <row r="22" spans="1:14" s="61" customFormat="1">
      <c r="A22" s="56"/>
      <c r="B22" s="57"/>
      <c r="C22" s="57"/>
      <c r="D22" s="58"/>
      <c r="E22" s="58"/>
      <c r="F22" s="57"/>
      <c r="G22" s="57"/>
      <c r="H22" s="549"/>
      <c r="I22" s="549"/>
      <c r="J22" s="59"/>
      <c r="K22" s="59"/>
      <c r="L22" s="524" t="s">
        <v>81</v>
      </c>
      <c r="M22" s="57"/>
      <c r="N22" s="59"/>
    </row>
    <row r="23" spans="1:14" s="61" customFormat="1" ht="12.75" customHeight="1">
      <c r="A23" s="56"/>
      <c r="B23" s="57"/>
      <c r="C23" s="57"/>
      <c r="D23" s="58"/>
      <c r="E23" s="58"/>
      <c r="F23" s="57"/>
      <c r="G23" s="57"/>
      <c r="H23" s="549"/>
      <c r="I23" s="549"/>
      <c r="J23" s="59"/>
      <c r="K23" s="549" t="s">
        <v>79</v>
      </c>
      <c r="L23" s="549"/>
      <c r="M23" s="549"/>
      <c r="N23" s="59"/>
    </row>
    <row r="24" spans="1:14" s="61" customFormat="1" ht="14.25" customHeight="1" thickBot="1">
      <c r="B24" s="556" t="s">
        <v>108</v>
      </c>
      <c r="C24" s="556"/>
      <c r="D24" s="63" t="s">
        <v>251</v>
      </c>
      <c r="E24" s="63"/>
      <c r="F24" s="64"/>
      <c r="G24" s="64"/>
    </row>
    <row r="25" spans="1:14" s="61" customFormat="1" ht="23.25" customHeight="1">
      <c r="A25" s="553" t="s">
        <v>273</v>
      </c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</row>
    <row r="26" spans="1:14" s="61" customFormat="1">
      <c r="A26" s="59"/>
      <c r="B26" s="65"/>
      <c r="C26" s="65"/>
      <c r="D26" s="65"/>
      <c r="E26" s="65"/>
      <c r="F26" s="65"/>
      <c r="G26" s="65"/>
      <c r="H26" s="65"/>
      <c r="I26" s="65"/>
      <c r="J26" s="65"/>
      <c r="K26" s="59"/>
      <c r="L26" s="59"/>
    </row>
    <row r="27" spans="1:14" ht="114.75">
      <c r="A27" s="98" t="s">
        <v>82</v>
      </c>
      <c r="B27" s="72" t="s">
        <v>83</v>
      </c>
      <c r="C27" s="72" t="s">
        <v>92</v>
      </c>
      <c r="D27" s="72" t="s">
        <v>93</v>
      </c>
      <c r="E27" s="72" t="s">
        <v>86</v>
      </c>
      <c r="F27" s="72" t="s">
        <v>94</v>
      </c>
      <c r="G27" s="73" t="s">
        <v>95</v>
      </c>
      <c r="H27" s="72" t="s">
        <v>96</v>
      </c>
      <c r="I27" s="72" t="s">
        <v>97</v>
      </c>
      <c r="J27" s="72" t="s">
        <v>98</v>
      </c>
      <c r="K27" s="73" t="s">
        <v>99</v>
      </c>
      <c r="L27" s="73" t="s">
        <v>100</v>
      </c>
      <c r="M27" s="74" t="s">
        <v>101</v>
      </c>
    </row>
    <row r="28" spans="1:14">
      <c r="A28" s="98">
        <v>1</v>
      </c>
      <c r="B28" s="72">
        <v>2</v>
      </c>
      <c r="C28" s="72">
        <v>3</v>
      </c>
      <c r="D28" s="72">
        <v>4</v>
      </c>
      <c r="E28" s="72">
        <v>5</v>
      </c>
      <c r="F28" s="72">
        <v>6</v>
      </c>
      <c r="G28" s="72">
        <v>7</v>
      </c>
      <c r="H28" s="72">
        <v>8</v>
      </c>
      <c r="I28" s="72">
        <v>9</v>
      </c>
      <c r="J28" s="72">
        <v>10</v>
      </c>
      <c r="K28" s="98">
        <v>11</v>
      </c>
      <c r="L28" s="98">
        <v>12</v>
      </c>
      <c r="M28" s="98">
        <v>13</v>
      </c>
    </row>
    <row r="29" spans="1:14">
      <c r="A29" s="119">
        <v>1</v>
      </c>
      <c r="B29" s="34"/>
      <c r="C29" s="81" t="s">
        <v>89</v>
      </c>
      <c r="D29" s="301"/>
      <c r="E29" s="31"/>
      <c r="F29" s="31"/>
      <c r="G29" s="482">
        <f>E29*F29</f>
        <v>0</v>
      </c>
      <c r="H29" s="105">
        <v>147</v>
      </c>
      <c r="I29" s="301" t="s">
        <v>2</v>
      </c>
      <c r="J29" s="301" t="s">
        <v>2</v>
      </c>
      <c r="K29" s="105">
        <f>G29*H29</f>
        <v>0</v>
      </c>
      <c r="L29" s="527">
        <v>0.14369999999999999</v>
      </c>
      <c r="M29" s="105">
        <f>K29*L29</f>
        <v>0</v>
      </c>
    </row>
    <row r="30" spans="1:14" ht="27">
      <c r="A30" s="119"/>
      <c r="B30" s="77"/>
      <c r="C30" s="81" t="s">
        <v>102</v>
      </c>
      <c r="D30" s="301"/>
      <c r="E30" s="301"/>
      <c r="F30" s="301"/>
      <c r="G30" s="482">
        <f t="shared" ref="G30:G34" si="1">E30*F30</f>
        <v>0</v>
      </c>
      <c r="H30" s="105">
        <v>147</v>
      </c>
      <c r="I30" s="105" t="s">
        <v>2</v>
      </c>
      <c r="J30" s="301" t="s">
        <v>2</v>
      </c>
      <c r="K30" s="105">
        <f>G30*H30</f>
        <v>0</v>
      </c>
      <c r="L30" s="502">
        <v>0.14369999999999999</v>
      </c>
      <c r="M30" s="105">
        <f t="shared" ref="M30:M34" si="2">K30*L30</f>
        <v>0</v>
      </c>
    </row>
    <row r="31" spans="1:14">
      <c r="A31" s="119">
        <v>2</v>
      </c>
      <c r="B31" s="34" t="s">
        <v>267</v>
      </c>
      <c r="C31" s="81" t="s">
        <v>89</v>
      </c>
      <c r="D31" s="526">
        <v>5500</v>
      </c>
      <c r="E31" s="526">
        <v>5500</v>
      </c>
      <c r="F31" s="301">
        <v>2.1299999999999999E-2</v>
      </c>
      <c r="G31" s="482">
        <f t="shared" si="1"/>
        <v>117.14999999999999</v>
      </c>
      <c r="H31" s="301" t="s">
        <v>2</v>
      </c>
      <c r="I31" s="105">
        <v>139</v>
      </c>
      <c r="J31" s="301" t="s">
        <v>2</v>
      </c>
      <c r="K31" s="105">
        <f>G31*I31</f>
        <v>16283.849999999999</v>
      </c>
      <c r="L31" s="502">
        <v>0.14369999999999999</v>
      </c>
      <c r="M31" s="105">
        <f t="shared" si="2"/>
        <v>2339.9892449999998</v>
      </c>
    </row>
    <row r="32" spans="1:14" ht="27">
      <c r="A32" s="119"/>
      <c r="B32" s="77"/>
      <c r="C32" s="81" t="s">
        <v>102</v>
      </c>
      <c r="D32" s="301"/>
      <c r="E32" s="301"/>
      <c r="F32" s="301"/>
      <c r="G32" s="482">
        <f t="shared" si="1"/>
        <v>0</v>
      </c>
      <c r="H32" s="301" t="s">
        <v>2</v>
      </c>
      <c r="I32" s="105">
        <v>139</v>
      </c>
      <c r="J32" s="301" t="s">
        <v>2</v>
      </c>
      <c r="K32" s="105">
        <f>G32*I32</f>
        <v>0</v>
      </c>
      <c r="L32" s="502">
        <v>0.14369999999999999</v>
      </c>
      <c r="M32" s="105">
        <f t="shared" si="2"/>
        <v>0</v>
      </c>
    </row>
    <row r="33" spans="1:13">
      <c r="A33" s="119">
        <v>3</v>
      </c>
      <c r="B33" s="81"/>
      <c r="C33" s="81" t="s">
        <v>89</v>
      </c>
      <c r="D33" s="301"/>
      <c r="E33" s="301"/>
      <c r="F33" s="301"/>
      <c r="G33" s="482">
        <f t="shared" si="1"/>
        <v>0</v>
      </c>
      <c r="H33" s="301" t="s">
        <v>2</v>
      </c>
      <c r="I33" s="301" t="s">
        <v>2</v>
      </c>
      <c r="J33" s="482">
        <v>110</v>
      </c>
      <c r="K33" s="105">
        <f>G33*J33</f>
        <v>0</v>
      </c>
      <c r="L33" s="502">
        <v>0.14369999999999999</v>
      </c>
      <c r="M33" s="105">
        <f t="shared" si="2"/>
        <v>0</v>
      </c>
    </row>
    <row r="34" spans="1:13" ht="27">
      <c r="A34" s="119"/>
      <c r="B34" s="77"/>
      <c r="C34" s="81" t="s">
        <v>102</v>
      </c>
      <c r="D34" s="301"/>
      <c r="E34" s="301"/>
      <c r="F34" s="301"/>
      <c r="G34" s="482">
        <f t="shared" si="1"/>
        <v>0</v>
      </c>
      <c r="H34" s="105" t="s">
        <v>2</v>
      </c>
      <c r="I34" s="105" t="s">
        <v>2</v>
      </c>
      <c r="J34" s="105">
        <v>110</v>
      </c>
      <c r="K34" s="105">
        <f>G34*J34</f>
        <v>0</v>
      </c>
      <c r="L34" s="502">
        <v>0.14369999999999999</v>
      </c>
      <c r="M34" s="105">
        <f t="shared" si="2"/>
        <v>0</v>
      </c>
    </row>
    <row r="35" spans="1:13" ht="14.25">
      <c r="A35" s="123"/>
      <c r="B35" s="124" t="s">
        <v>38</v>
      </c>
      <c r="C35" s="108" t="s">
        <v>2</v>
      </c>
      <c r="D35" s="503" t="s">
        <v>2</v>
      </c>
      <c r="E35" s="503" t="s">
        <v>2</v>
      </c>
      <c r="F35" s="503" t="s">
        <v>2</v>
      </c>
      <c r="G35" s="503" t="s">
        <v>2</v>
      </c>
      <c r="H35" s="503" t="s">
        <v>2</v>
      </c>
      <c r="I35" s="503" t="s">
        <v>2</v>
      </c>
      <c r="J35" s="503" t="s">
        <v>2</v>
      </c>
      <c r="K35" s="503" t="s">
        <v>2</v>
      </c>
      <c r="L35" s="503" t="s">
        <v>2</v>
      </c>
      <c r="M35" s="302">
        <f>SUM(M29:M34)</f>
        <v>2339.9892449999998</v>
      </c>
    </row>
    <row r="36" spans="1:13" ht="14.25" customHeight="1">
      <c r="A36" s="125"/>
      <c r="B36" s="126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3" ht="14.25" customHeight="1">
      <c r="A37" s="169"/>
      <c r="B37" s="170" t="s">
        <v>103</v>
      </c>
      <c r="C37" s="171"/>
      <c r="D37" s="172" t="s">
        <v>27</v>
      </c>
      <c r="E37" s="172"/>
      <c r="F37" s="171"/>
      <c r="G37" s="171"/>
      <c r="H37" s="171"/>
      <c r="I37" s="171"/>
      <c r="J37" s="171"/>
      <c r="K37" s="173"/>
      <c r="L37" s="173"/>
      <c r="M37" s="173"/>
    </row>
    <row r="38" spans="1:13" ht="14.25" customHeight="1">
      <c r="A38" s="169"/>
      <c r="B38" s="174" t="s">
        <v>104</v>
      </c>
      <c r="C38" s="171"/>
      <c r="D38" s="172"/>
      <c r="E38" s="172"/>
      <c r="F38" s="171"/>
      <c r="G38" s="171"/>
      <c r="H38" s="171"/>
      <c r="I38" s="171"/>
      <c r="J38" s="171"/>
      <c r="K38" s="173"/>
      <c r="L38" s="173"/>
      <c r="M38" s="173"/>
    </row>
    <row r="39" spans="1:13" ht="14.25" customHeight="1">
      <c r="A39" s="169"/>
      <c r="B39" s="174" t="s">
        <v>105</v>
      </c>
      <c r="C39" s="171"/>
      <c r="D39" s="172"/>
      <c r="E39" s="172"/>
      <c r="F39" s="171"/>
      <c r="G39" s="171"/>
      <c r="H39" s="171"/>
      <c r="I39" s="171"/>
      <c r="J39" s="171"/>
      <c r="K39" s="173" t="s">
        <v>27</v>
      </c>
      <c r="L39" s="173"/>
      <c r="M39" s="173"/>
    </row>
    <row r="40" spans="1:13" ht="14.25" customHeight="1">
      <c r="A40" s="175"/>
      <c r="B40" s="172"/>
      <c r="C40" s="171"/>
      <c r="D40" s="172"/>
      <c r="E40" s="172"/>
      <c r="F40" s="171"/>
      <c r="G40" s="175"/>
      <c r="H40" s="175"/>
      <c r="I40" s="175"/>
      <c r="J40" s="175"/>
      <c r="K40" s="175"/>
      <c r="L40" s="175"/>
      <c r="M40" s="175"/>
    </row>
    <row r="41" spans="1:13" ht="14.25" customHeight="1">
      <c r="A41" s="125"/>
      <c r="B41" s="126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3" ht="22.5" customHeight="1">
      <c r="B42" s="164"/>
      <c r="C42" s="151"/>
      <c r="D42" s="164"/>
      <c r="E42" s="151"/>
      <c r="G42" s="149"/>
      <c r="I42" s="149"/>
      <c r="J42" s="147"/>
      <c r="K42" s="147"/>
    </row>
    <row r="43" spans="1:13" ht="14.25" customHeight="1">
      <c r="B43" s="176"/>
      <c r="C43" s="177"/>
      <c r="D43" s="178"/>
      <c r="E43" s="177"/>
      <c r="F43" s="177"/>
      <c r="G43" s="177"/>
      <c r="H43" s="177"/>
      <c r="I43" s="149"/>
      <c r="J43" s="147"/>
      <c r="K43" s="147"/>
    </row>
    <row r="44" spans="1:13" ht="11.25" customHeight="1"/>
  </sheetData>
  <mergeCells count="7">
    <mergeCell ref="A25:L25"/>
    <mergeCell ref="H2:J2"/>
    <mergeCell ref="A6:I6"/>
    <mergeCell ref="H22:I22"/>
    <mergeCell ref="H23:I23"/>
    <mergeCell ref="K23:M23"/>
    <mergeCell ref="B24:C2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44"/>
  <sheetViews>
    <sheetView topLeftCell="A13" zoomScaleNormal="100" workbookViewId="0">
      <selection activeCell="I22" activeCellId="3" sqref="I13 I22 I22 I22"/>
    </sheetView>
  </sheetViews>
  <sheetFormatPr defaultColWidth="9.140625" defaultRowHeight="13.5"/>
  <cols>
    <col min="1" max="1" width="6.140625" style="210" customWidth="1"/>
    <col min="2" max="2" width="25.5703125" style="148" customWidth="1"/>
    <col min="3" max="4" width="8.28515625" style="148" customWidth="1"/>
    <col min="5" max="5" width="10" style="148" customWidth="1"/>
    <col min="6" max="6" width="9.140625" style="148"/>
    <col min="7" max="7" width="8" style="148" customWidth="1"/>
    <col min="8" max="8" width="10.28515625" style="148" customWidth="1"/>
    <col min="9" max="9" width="9.7109375" style="210" customWidth="1"/>
    <col min="10" max="16384" width="9.140625" style="199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6" customHeight="1" thickBot="1">
      <c r="B3" s="62" t="s">
        <v>108</v>
      </c>
      <c r="C3" s="559" t="s">
        <v>252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ht="81.75" customHeight="1">
      <c r="A8" s="158"/>
      <c r="B8" s="7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>
      <c r="A9" s="158">
        <v>1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158">
        <v>9</v>
      </c>
    </row>
    <row r="10" spans="1:14" ht="81">
      <c r="A10" s="158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447">
        <f>2000+4491.6+2061.6</f>
        <v>8553.2000000000007</v>
      </c>
      <c r="G10" s="34">
        <v>29.32</v>
      </c>
      <c r="H10" s="159">
        <f>F10*G10</f>
        <v>250779.82400000002</v>
      </c>
      <c r="I10" s="159">
        <f>H10*0.05348</f>
        <v>13411.704987520001</v>
      </c>
    </row>
    <row r="11" spans="1:14" ht="81">
      <c r="A11" s="158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447"/>
      <c r="G11" s="34">
        <v>21.4</v>
      </c>
      <c r="H11" s="159">
        <f>F11*G11</f>
        <v>0</v>
      </c>
      <c r="I11" s="159">
        <f t="shared" ref="I11:I21" si="0">H11*0.05348</f>
        <v>0</v>
      </c>
    </row>
    <row r="12" spans="1:14" ht="81">
      <c r="A12" s="158">
        <v>3</v>
      </c>
      <c r="B12" s="77" t="s">
        <v>74</v>
      </c>
      <c r="C12" s="447">
        <v>290</v>
      </c>
      <c r="D12" s="34" t="s">
        <v>2</v>
      </c>
      <c r="E12" s="34" t="s">
        <v>2</v>
      </c>
      <c r="F12" s="34" t="s">
        <v>2</v>
      </c>
      <c r="G12" s="34">
        <v>1100</v>
      </c>
      <c r="H12" s="80">
        <f>C12*G12</f>
        <v>319000</v>
      </c>
      <c r="I12" s="159">
        <f t="shared" si="0"/>
        <v>17060.12</v>
      </c>
    </row>
    <row r="13" spans="1:14" ht="67.5">
      <c r="A13" s="158">
        <v>4</v>
      </c>
      <c r="B13" s="77" t="s">
        <v>75</v>
      </c>
      <c r="C13" s="34" t="s">
        <v>2</v>
      </c>
      <c r="D13" s="80">
        <f>SUM(D14:D21)</f>
        <v>93.1</v>
      </c>
      <c r="E13" s="80">
        <f>SUM(E14:E21)</f>
        <v>15453.69</v>
      </c>
      <c r="F13" s="34" t="s">
        <v>2</v>
      </c>
      <c r="G13" s="34" t="s">
        <v>2</v>
      </c>
      <c r="H13" s="159">
        <f>SUM(H15:H21)</f>
        <v>239558.777</v>
      </c>
      <c r="I13" s="159">
        <f>H13*0.05348</f>
        <v>12811.60339396</v>
      </c>
    </row>
    <row r="14" spans="1:14" ht="13.5" customHeight="1">
      <c r="A14" s="158"/>
      <c r="B14" s="77" t="s">
        <v>80</v>
      </c>
      <c r="C14" s="34" t="s">
        <v>2</v>
      </c>
      <c r="D14" s="34"/>
      <c r="E14" s="200"/>
      <c r="F14" s="34"/>
      <c r="G14" s="34"/>
      <c r="H14" s="80"/>
      <c r="I14" s="159">
        <f t="shared" si="0"/>
        <v>0</v>
      </c>
    </row>
    <row r="15" spans="1:14" ht="13.5" customHeight="1">
      <c r="A15" s="158">
        <v>4.0999999999999996</v>
      </c>
      <c r="B15" s="79" t="s">
        <v>118</v>
      </c>
      <c r="C15" s="34" t="s">
        <v>2</v>
      </c>
      <c r="D15" s="390">
        <v>31.1</v>
      </c>
      <c r="E15" s="391">
        <v>4554.22</v>
      </c>
      <c r="F15" s="34" t="s">
        <v>2</v>
      </c>
      <c r="G15" s="34" t="s">
        <v>2</v>
      </c>
      <c r="H15" s="80">
        <f>D15*E15</f>
        <v>141636.24200000003</v>
      </c>
      <c r="I15" s="159">
        <f>H15*0.05348</f>
        <v>7574.7062221600017</v>
      </c>
    </row>
    <row r="16" spans="1:14">
      <c r="A16" s="158">
        <v>4.2</v>
      </c>
      <c r="B16" s="79" t="s">
        <v>214</v>
      </c>
      <c r="C16" s="34" t="s">
        <v>2</v>
      </c>
      <c r="D16" s="390">
        <v>1.2</v>
      </c>
      <c r="E16" s="391">
        <v>1104</v>
      </c>
      <c r="F16" s="34" t="s">
        <v>2</v>
      </c>
      <c r="G16" s="34" t="s">
        <v>2</v>
      </c>
      <c r="H16" s="80">
        <f>D16*E16</f>
        <v>1324.8</v>
      </c>
      <c r="I16" s="159">
        <f t="shared" si="0"/>
        <v>70.850303999999994</v>
      </c>
    </row>
    <row r="17" spans="1:14">
      <c r="A17" s="158">
        <v>4.3</v>
      </c>
      <c r="B17" s="79" t="s">
        <v>215</v>
      </c>
      <c r="C17" s="34">
        <v>1</v>
      </c>
      <c r="D17" s="390">
        <v>0.5</v>
      </c>
      <c r="E17" s="391">
        <v>1458.67</v>
      </c>
      <c r="F17" s="34"/>
      <c r="G17" s="34"/>
      <c r="H17" s="80">
        <f t="shared" ref="H17:H20" si="1">D17*E17</f>
        <v>729.33500000000004</v>
      </c>
      <c r="I17" s="159">
        <f t="shared" si="0"/>
        <v>39.004835800000002</v>
      </c>
    </row>
    <row r="18" spans="1:14">
      <c r="A18" s="158">
        <v>4.4000000000000004</v>
      </c>
      <c r="B18" s="79" t="s">
        <v>124</v>
      </c>
      <c r="C18" s="34">
        <v>10</v>
      </c>
      <c r="D18" s="390">
        <v>3</v>
      </c>
      <c r="E18" s="391">
        <v>1412.8</v>
      </c>
      <c r="F18" s="34"/>
      <c r="G18" s="34"/>
      <c r="H18" s="80">
        <f t="shared" si="1"/>
        <v>4238.3999999999996</v>
      </c>
      <c r="I18" s="159">
        <f t="shared" si="0"/>
        <v>226.66963199999998</v>
      </c>
    </row>
    <row r="19" spans="1:14">
      <c r="A19" s="459" t="s">
        <v>218</v>
      </c>
      <c r="B19" s="79" t="s">
        <v>216</v>
      </c>
      <c r="C19" s="34" t="s">
        <v>2</v>
      </c>
      <c r="D19" s="390">
        <v>7.5</v>
      </c>
      <c r="E19" s="391">
        <v>3700</v>
      </c>
      <c r="F19" s="34"/>
      <c r="G19" s="34"/>
      <c r="H19" s="80">
        <f t="shared" si="1"/>
        <v>27750</v>
      </c>
      <c r="I19" s="159">
        <f t="shared" si="0"/>
        <v>1484.07</v>
      </c>
    </row>
    <row r="20" spans="1:14" ht="27">
      <c r="A20" s="158">
        <v>4.5999999999999996</v>
      </c>
      <c r="B20" s="79" t="s">
        <v>217</v>
      </c>
      <c r="C20" s="34" t="s">
        <v>2</v>
      </c>
      <c r="D20" s="390">
        <v>44.8</v>
      </c>
      <c r="E20" s="391">
        <v>1200</v>
      </c>
      <c r="F20" s="34"/>
      <c r="G20" s="34"/>
      <c r="H20" s="80">
        <f t="shared" si="1"/>
        <v>53760</v>
      </c>
      <c r="I20" s="159">
        <f t="shared" si="0"/>
        <v>2875.0848000000001</v>
      </c>
    </row>
    <row r="21" spans="1:14">
      <c r="A21" s="158">
        <v>4.7</v>
      </c>
      <c r="B21" s="79" t="s">
        <v>145</v>
      </c>
      <c r="C21" s="34" t="s">
        <v>2</v>
      </c>
      <c r="D21" s="390">
        <v>5</v>
      </c>
      <c r="E21" s="391">
        <v>2024</v>
      </c>
      <c r="F21" s="34"/>
      <c r="G21" s="34"/>
      <c r="H21" s="80">
        <f>D21*E21</f>
        <v>10120</v>
      </c>
      <c r="I21" s="159">
        <f t="shared" si="0"/>
        <v>541.21759999999995</v>
      </c>
    </row>
    <row r="22" spans="1:14" ht="14.25" customHeight="1">
      <c r="A22" s="160"/>
      <c r="B22" s="161" t="s">
        <v>38</v>
      </c>
      <c r="C22" s="161"/>
      <c r="D22" s="84" t="s">
        <v>2</v>
      </c>
      <c r="E22" s="84" t="s">
        <v>2</v>
      </c>
      <c r="F22" s="84" t="s">
        <v>2</v>
      </c>
      <c r="G22" s="84" t="s">
        <v>2</v>
      </c>
      <c r="H22" s="162">
        <f>SUM(H10:H13)</f>
        <v>809338.60100000002</v>
      </c>
      <c r="I22" s="162">
        <f>SUM(I10:I13)*0.65</f>
        <v>28134.228447961999</v>
      </c>
      <c r="J22" s="201"/>
    </row>
    <row r="24" spans="1:14" s="61" customFormat="1">
      <c r="A24" s="56"/>
      <c r="B24" s="385"/>
      <c r="C24" s="385"/>
      <c r="D24" s="58"/>
      <c r="E24" s="58"/>
      <c r="F24" s="385"/>
      <c r="G24" s="385"/>
      <c r="H24" s="549"/>
      <c r="I24" s="549"/>
      <c r="J24" s="59"/>
      <c r="K24" s="59"/>
      <c r="L24" s="385" t="s">
        <v>81</v>
      </c>
      <c r="M24" s="385"/>
      <c r="N24" s="59"/>
    </row>
    <row r="25" spans="1:14" s="61" customFormat="1" ht="12.75" customHeight="1">
      <c r="A25" s="56"/>
      <c r="B25" s="385"/>
      <c r="C25" s="385"/>
      <c r="D25" s="58"/>
      <c r="E25" s="58"/>
      <c r="F25" s="385"/>
      <c r="G25" s="385"/>
      <c r="H25" s="549"/>
      <c r="I25" s="549"/>
      <c r="J25" s="59"/>
      <c r="K25" s="549" t="s">
        <v>79</v>
      </c>
      <c r="L25" s="549"/>
      <c r="M25" s="549"/>
      <c r="N25" s="59"/>
    </row>
    <row r="26" spans="1:14" s="61" customFormat="1" ht="47.25" customHeight="1" thickBot="1">
      <c r="B26" s="556" t="s">
        <v>108</v>
      </c>
      <c r="C26" s="556"/>
      <c r="D26" s="559" t="s">
        <v>197</v>
      </c>
      <c r="E26" s="559"/>
      <c r="F26" s="559"/>
      <c r="G26" s="559"/>
      <c r="H26" s="559"/>
    </row>
    <row r="27" spans="1:14" s="61" customFormat="1" ht="23.25" customHeight="1">
      <c r="A27" s="59"/>
      <c r="B27" s="65" t="s">
        <v>36</v>
      </c>
      <c r="C27" s="65"/>
      <c r="D27" s="65"/>
      <c r="E27" s="65"/>
      <c r="F27" s="65"/>
      <c r="G27" s="65"/>
      <c r="H27" s="118"/>
      <c r="I27" s="118"/>
      <c r="J27" s="118"/>
    </row>
    <row r="28" spans="1:14" s="61" customFormat="1" ht="15" customHeight="1">
      <c r="A28" s="553" t="s">
        <v>273</v>
      </c>
      <c r="B28" s="553"/>
      <c r="C28" s="553"/>
      <c r="D28" s="553"/>
      <c r="E28" s="553"/>
      <c r="F28" s="553"/>
      <c r="G28" s="553"/>
      <c r="H28" s="553"/>
      <c r="I28" s="553"/>
      <c r="J28" s="553"/>
      <c r="K28" s="553"/>
      <c r="L28" s="553"/>
      <c r="M28" s="553"/>
    </row>
    <row r="29" spans="1:14" s="61" customFormat="1">
      <c r="A29" s="59"/>
      <c r="B29" s="65"/>
      <c r="C29" s="65"/>
      <c r="D29" s="65"/>
      <c r="E29" s="65"/>
      <c r="F29" s="65"/>
      <c r="G29" s="65"/>
      <c r="H29" s="65"/>
      <c r="I29" s="65"/>
      <c r="J29" s="65"/>
      <c r="K29" s="59"/>
      <c r="L29" s="59"/>
    </row>
    <row r="30" spans="1:14" s="202" customFormat="1" ht="114.75">
      <c r="A30" s="98" t="s">
        <v>82</v>
      </c>
      <c r="B30" s="72" t="s">
        <v>83</v>
      </c>
      <c r="C30" s="72" t="s">
        <v>92</v>
      </c>
      <c r="D30" s="72" t="s">
        <v>93</v>
      </c>
      <c r="E30" s="72" t="s">
        <v>86</v>
      </c>
      <c r="F30" s="72" t="s">
        <v>94</v>
      </c>
      <c r="G30" s="73" t="s">
        <v>95</v>
      </c>
      <c r="H30" s="72" t="s">
        <v>96</v>
      </c>
      <c r="I30" s="72" t="s">
        <v>97</v>
      </c>
      <c r="J30" s="72" t="s">
        <v>98</v>
      </c>
      <c r="K30" s="73" t="s">
        <v>99</v>
      </c>
      <c r="L30" s="73" t="s">
        <v>100</v>
      </c>
      <c r="M30" s="74" t="s">
        <v>101</v>
      </c>
    </row>
    <row r="31" spans="1:14" s="202" customFormat="1" ht="18" customHeight="1">
      <c r="A31" s="98">
        <v>1</v>
      </c>
      <c r="B31" s="72">
        <v>2</v>
      </c>
      <c r="C31" s="72">
        <v>3</v>
      </c>
      <c r="D31" s="72">
        <v>4</v>
      </c>
      <c r="E31" s="72">
        <v>5</v>
      </c>
      <c r="F31" s="72">
        <v>6</v>
      </c>
      <c r="G31" s="72">
        <v>7</v>
      </c>
      <c r="H31" s="72">
        <v>8</v>
      </c>
      <c r="I31" s="72">
        <v>9</v>
      </c>
      <c r="J31" s="72">
        <v>10</v>
      </c>
      <c r="K31" s="98">
        <v>11</v>
      </c>
      <c r="L31" s="98">
        <v>12</v>
      </c>
      <c r="M31" s="98">
        <v>13</v>
      </c>
    </row>
    <row r="32" spans="1:14" s="202" customFormat="1" ht="18" customHeight="1">
      <c r="A32" s="119">
        <v>1</v>
      </c>
      <c r="B32" s="399"/>
      <c r="C32" s="81" t="s">
        <v>89</v>
      </c>
      <c r="D32" s="35"/>
      <c r="E32" s="35"/>
      <c r="F32" s="35"/>
      <c r="G32" s="139">
        <f t="shared" ref="G32" si="2">E32*F32</f>
        <v>0</v>
      </c>
      <c r="H32" s="222">
        <v>147</v>
      </c>
      <c r="I32" s="35" t="s">
        <v>2</v>
      </c>
      <c r="J32" s="35" t="s">
        <v>2</v>
      </c>
      <c r="K32" s="222">
        <f t="shared" ref="K32:K34" si="3">G32*H32</f>
        <v>0</v>
      </c>
      <c r="L32" s="184">
        <v>0.14369999999999999</v>
      </c>
      <c r="M32" s="222">
        <f t="shared" ref="M32" si="4">K32*L32</f>
        <v>0</v>
      </c>
    </row>
    <row r="33" spans="1:14" s="61" customFormat="1" ht="40.5">
      <c r="A33" s="119"/>
      <c r="B33" s="393" t="s">
        <v>196</v>
      </c>
      <c r="C33" s="81" t="s">
        <v>102</v>
      </c>
      <c r="D33" s="347">
        <v>10685</v>
      </c>
      <c r="E33" s="396">
        <v>10685</v>
      </c>
      <c r="F33" s="396">
        <v>1.9900000000000001E-2</v>
      </c>
      <c r="G33" s="394">
        <f t="shared" ref="G33" si="5">E33*F33</f>
        <v>212.63150000000002</v>
      </c>
      <c r="H33" s="395">
        <v>147</v>
      </c>
      <c r="I33" s="395" t="s">
        <v>2</v>
      </c>
      <c r="J33" s="347" t="s">
        <v>2</v>
      </c>
      <c r="K33" s="395">
        <f t="shared" si="3"/>
        <v>31256.830500000004</v>
      </c>
      <c r="L33" s="184">
        <v>0.14369999999999999</v>
      </c>
      <c r="M33" s="395">
        <f>K33*L33</f>
        <v>4491.6065428500006</v>
      </c>
    </row>
    <row r="34" spans="1:14" s="61" customFormat="1" ht="40.5">
      <c r="A34" s="119"/>
      <c r="B34" s="399" t="s">
        <v>199</v>
      </c>
      <c r="C34" s="81" t="s">
        <v>102</v>
      </c>
      <c r="D34" s="35">
        <v>10200</v>
      </c>
      <c r="E34" s="34">
        <v>10046.700000000001</v>
      </c>
      <c r="F34" s="34">
        <v>1.9900000000000001E-2</v>
      </c>
      <c r="G34" s="139">
        <f>E34*F34</f>
        <v>199.92933000000002</v>
      </c>
      <c r="H34" s="222">
        <v>147</v>
      </c>
      <c r="I34" s="222" t="s">
        <v>2</v>
      </c>
      <c r="J34" s="35" t="s">
        <v>2</v>
      </c>
      <c r="K34" s="222">
        <f t="shared" si="3"/>
        <v>29389.611510000002</v>
      </c>
      <c r="L34" s="184">
        <v>0.14369999999999999</v>
      </c>
      <c r="M34" s="222">
        <f>K34*L34</f>
        <v>4223.2871739870006</v>
      </c>
    </row>
    <row r="35" spans="1:14" s="135" customFormat="1" ht="18.75" customHeight="1">
      <c r="A35" s="119">
        <v>2</v>
      </c>
      <c r="B35" s="77"/>
      <c r="C35" s="81" t="s">
        <v>89</v>
      </c>
      <c r="D35" s="81"/>
      <c r="E35" s="81"/>
      <c r="F35" s="81"/>
      <c r="G35" s="121">
        <f t="shared" ref="G35:G38" si="6">E35*F35</f>
        <v>0</v>
      </c>
      <c r="H35" s="81" t="s">
        <v>2</v>
      </c>
      <c r="I35" s="122">
        <v>139</v>
      </c>
      <c r="J35" s="81" t="s">
        <v>2</v>
      </c>
      <c r="K35" s="122">
        <f>G35*I35</f>
        <v>0</v>
      </c>
      <c r="L35" s="184">
        <v>0.14369999999999999</v>
      </c>
      <c r="M35" s="122">
        <f t="shared" ref="M35:M38" si="7">K35*L35</f>
        <v>0</v>
      </c>
    </row>
    <row r="36" spans="1:14" s="136" customFormat="1" ht="23.25" customHeight="1">
      <c r="A36" s="119"/>
      <c r="B36" s="77" t="s">
        <v>247</v>
      </c>
      <c r="C36" s="81" t="s">
        <v>102</v>
      </c>
      <c r="D36" s="81">
        <v>1546.2</v>
      </c>
      <c r="E36" s="81">
        <v>1546.2</v>
      </c>
      <c r="F36" s="81">
        <v>3.27E-2</v>
      </c>
      <c r="G36" s="121">
        <f t="shared" si="6"/>
        <v>50.560740000000003</v>
      </c>
      <c r="H36" s="81" t="s">
        <v>2</v>
      </c>
      <c r="I36" s="122">
        <v>139</v>
      </c>
      <c r="J36" s="81" t="s">
        <v>2</v>
      </c>
      <c r="K36" s="122">
        <f>G36*I36</f>
        <v>7027.9428600000001</v>
      </c>
      <c r="L36" s="184">
        <v>0.14369999999999999</v>
      </c>
      <c r="M36" s="122">
        <f t="shared" si="7"/>
        <v>1009.915388982</v>
      </c>
    </row>
    <row r="37" spans="1:14" s="136" customFormat="1" ht="18" customHeight="1">
      <c r="A37" s="119">
        <v>3</v>
      </c>
      <c r="B37" s="81"/>
      <c r="C37" s="81" t="s">
        <v>89</v>
      </c>
      <c r="D37" s="81"/>
      <c r="E37" s="81"/>
      <c r="F37" s="81"/>
      <c r="G37" s="121">
        <f t="shared" si="6"/>
        <v>0</v>
      </c>
      <c r="H37" s="81" t="s">
        <v>2</v>
      </c>
      <c r="I37" s="81" t="s">
        <v>2</v>
      </c>
      <c r="J37" s="121">
        <v>110</v>
      </c>
      <c r="K37" s="122">
        <f>G37*J37</f>
        <v>0</v>
      </c>
      <c r="L37" s="184">
        <v>0.14369999999999999</v>
      </c>
      <c r="M37" s="122">
        <f t="shared" si="7"/>
        <v>0</v>
      </c>
    </row>
    <row r="38" spans="1:14" s="136" customFormat="1" ht="26.25" customHeight="1">
      <c r="A38" s="119"/>
      <c r="B38" s="77"/>
      <c r="C38" s="81" t="s">
        <v>102</v>
      </c>
      <c r="D38" s="81"/>
      <c r="E38" s="81"/>
      <c r="F38" s="81"/>
      <c r="G38" s="121">
        <f t="shared" si="6"/>
        <v>0</v>
      </c>
      <c r="H38" s="122" t="s">
        <v>2</v>
      </c>
      <c r="I38" s="122" t="s">
        <v>2</v>
      </c>
      <c r="J38" s="122">
        <v>110</v>
      </c>
      <c r="K38" s="122">
        <f>G38*J38</f>
        <v>0</v>
      </c>
      <c r="L38" s="184">
        <v>0.14369999999999999</v>
      </c>
      <c r="M38" s="122">
        <f t="shared" si="7"/>
        <v>0</v>
      </c>
    </row>
    <row r="39" spans="1:14" s="61" customFormat="1" ht="22.5" customHeight="1">
      <c r="A39" s="123"/>
      <c r="B39" s="124" t="s">
        <v>38</v>
      </c>
      <c r="C39" s="108" t="s">
        <v>2</v>
      </c>
      <c r="D39" s="397" t="s">
        <v>2</v>
      </c>
      <c r="E39" s="397" t="s">
        <v>2</v>
      </c>
      <c r="F39" s="397" t="s">
        <v>2</v>
      </c>
      <c r="G39" s="397" t="s">
        <v>2</v>
      </c>
      <c r="H39" s="397" t="s">
        <v>2</v>
      </c>
      <c r="I39" s="397" t="s">
        <v>2</v>
      </c>
      <c r="J39" s="397" t="s">
        <v>2</v>
      </c>
      <c r="K39" s="397" t="s">
        <v>2</v>
      </c>
      <c r="L39" s="397" t="s">
        <v>2</v>
      </c>
      <c r="M39" s="398">
        <f>SUM(M32:M38)</f>
        <v>9724.8091058190003</v>
      </c>
    </row>
    <row r="40" spans="1:14" s="61" customFormat="1" ht="27" customHeight="1">
      <c r="A40" s="203"/>
      <c r="B40" s="204"/>
      <c r="C40" s="205"/>
      <c r="D40" s="205"/>
      <c r="E40" s="205"/>
      <c r="F40" s="205"/>
      <c r="G40" s="205"/>
      <c r="H40" s="205"/>
      <c r="I40" s="205"/>
      <c r="J40" s="206"/>
      <c r="K40" s="206"/>
      <c r="L40" s="206"/>
      <c r="M40" s="207"/>
    </row>
    <row r="41" spans="1:14" s="61" customFormat="1" ht="10.5" customHeight="1">
      <c r="A41" s="203"/>
      <c r="B41" s="58"/>
      <c r="C41" s="204"/>
      <c r="D41" s="204"/>
      <c r="E41" s="204"/>
      <c r="F41" s="204"/>
      <c r="G41" s="204"/>
      <c r="H41" s="204"/>
      <c r="I41" s="204" t="s">
        <v>27</v>
      </c>
      <c r="J41" s="204"/>
      <c r="K41" s="204"/>
      <c r="L41" s="204"/>
      <c r="M41" s="208"/>
    </row>
    <row r="42" spans="1:14" s="61" customFormat="1" ht="22.5" customHeight="1">
      <c r="A42" s="59"/>
      <c r="B42" s="209" t="s">
        <v>103</v>
      </c>
      <c r="C42" s="65"/>
      <c r="D42" s="66" t="s">
        <v>27</v>
      </c>
      <c r="E42" s="66"/>
      <c r="F42" s="65"/>
      <c r="G42" s="65"/>
      <c r="H42" s="65"/>
      <c r="I42" s="65"/>
      <c r="J42" s="65"/>
      <c r="K42" s="118"/>
      <c r="L42" s="118"/>
      <c r="M42" s="118"/>
    </row>
    <row r="43" spans="1:14" s="61" customFormat="1" ht="40.5">
      <c r="A43" s="59"/>
      <c r="B43" s="204" t="s">
        <v>104</v>
      </c>
      <c r="C43" s="65"/>
      <c r="D43" s="66"/>
      <c r="E43" s="66"/>
      <c r="F43" s="65"/>
      <c r="G43" s="65"/>
      <c r="H43" s="65"/>
      <c r="I43" s="65"/>
      <c r="J43" s="65"/>
      <c r="K43" s="118"/>
      <c r="L43" s="118"/>
      <c r="M43" s="118"/>
      <c r="N43" s="61" t="s">
        <v>27</v>
      </c>
    </row>
    <row r="44" spans="1:14" s="61" customFormat="1">
      <c r="A44" s="59"/>
      <c r="B44" s="204" t="s">
        <v>105</v>
      </c>
      <c r="C44" s="65"/>
      <c r="D44" s="66"/>
      <c r="E44" s="66"/>
      <c r="F44" s="65"/>
      <c r="G44" s="65"/>
      <c r="H44" s="65"/>
      <c r="I44" s="65"/>
      <c r="J44" s="65"/>
      <c r="K44" s="118" t="s">
        <v>27</v>
      </c>
      <c r="L44" s="118"/>
      <c r="M44" s="118"/>
    </row>
  </sheetData>
  <mergeCells count="9">
    <mergeCell ref="A28:M28"/>
    <mergeCell ref="C3:G3"/>
    <mergeCell ref="D26:H26"/>
    <mergeCell ref="H2:J2"/>
    <mergeCell ref="H24:I24"/>
    <mergeCell ref="H25:I25"/>
    <mergeCell ref="K25:M25"/>
    <mergeCell ref="B26:C26"/>
    <mergeCell ref="A6:I6"/>
  </mergeCells>
  <pageMargins left="0.31" right="0.2" top="0.62" bottom="0.28000000000000003" header="0.5" footer="0.16"/>
  <pageSetup paperSize="256" scale="81" orientation="landscape" horizontalDpi="300" verticalDpi="300" r:id="rId1"/>
  <headerFooter alignWithMargins="0"/>
  <rowBreaks count="1" manualBreakCount="1">
    <brk id="2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N48"/>
  <sheetViews>
    <sheetView topLeftCell="A16" workbookViewId="0">
      <selection activeCell="I23" sqref="I23"/>
    </sheetView>
  </sheetViews>
  <sheetFormatPr defaultColWidth="9.140625" defaultRowHeight="13.5"/>
  <cols>
    <col min="1" max="1" width="6.140625" style="210" customWidth="1"/>
    <col min="2" max="2" width="25.5703125" style="148" customWidth="1"/>
    <col min="3" max="4" width="8.28515625" style="148" customWidth="1"/>
    <col min="5" max="5" width="10" style="148" customWidth="1"/>
    <col min="6" max="6" width="9.140625" style="148"/>
    <col min="7" max="7" width="8" style="148" customWidth="1"/>
    <col min="8" max="8" width="10.28515625" style="148" customWidth="1"/>
    <col min="9" max="9" width="9.7109375" style="210" customWidth="1"/>
    <col min="10" max="16384" width="9.140625" style="199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524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36" customHeight="1" thickBot="1">
      <c r="B3" s="62" t="s">
        <v>108</v>
      </c>
      <c r="C3" s="559" t="s">
        <v>253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ht="81.75" customHeight="1">
      <c r="A8" s="158"/>
      <c r="B8" s="7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>
      <c r="A9" s="158">
        <v>1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158">
        <v>9</v>
      </c>
    </row>
    <row r="10" spans="1:14" ht="81">
      <c r="A10" s="158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541">
        <v>12842.14</v>
      </c>
      <c r="G10" s="34">
        <v>29.32</v>
      </c>
      <c r="H10" s="159">
        <f>F10*G10</f>
        <v>376531.54479999997</v>
      </c>
      <c r="I10" s="159">
        <f>H10*0.05348</f>
        <v>20136.907015903998</v>
      </c>
    </row>
    <row r="11" spans="1:14" ht="81">
      <c r="A11" s="158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447"/>
      <c r="G11" s="34">
        <v>21.4</v>
      </c>
      <c r="H11" s="159">
        <f>F11*G11</f>
        <v>0</v>
      </c>
      <c r="I11" s="159">
        <f t="shared" ref="I11:I20" si="0">H11*0.05348</f>
        <v>0</v>
      </c>
    </row>
    <row r="12" spans="1:14" ht="81">
      <c r="A12" s="158">
        <v>3</v>
      </c>
      <c r="B12" s="77" t="s">
        <v>74</v>
      </c>
      <c r="C12" s="34">
        <v>280</v>
      </c>
      <c r="D12" s="34" t="s">
        <v>2</v>
      </c>
      <c r="E12" s="34" t="s">
        <v>2</v>
      </c>
      <c r="F12" s="34" t="s">
        <v>2</v>
      </c>
      <c r="G12" s="34">
        <v>1100</v>
      </c>
      <c r="H12" s="80">
        <f>C12*G12</f>
        <v>308000</v>
      </c>
      <c r="I12" s="159">
        <f t="shared" si="0"/>
        <v>16471.84</v>
      </c>
    </row>
    <row r="13" spans="1:14" ht="67.5">
      <c r="A13" s="158">
        <v>4</v>
      </c>
      <c r="B13" s="77" t="s">
        <v>75</v>
      </c>
      <c r="C13" s="34" t="s">
        <v>2</v>
      </c>
      <c r="D13" s="80">
        <f>SUM(D14:D22)</f>
        <v>100.4</v>
      </c>
      <c r="E13" s="80">
        <f>SUM(E14:E22)</f>
        <v>18907.940000000002</v>
      </c>
      <c r="F13" s="34" t="s">
        <v>2</v>
      </c>
      <c r="G13" s="34" t="s">
        <v>2</v>
      </c>
      <c r="H13" s="159">
        <f>SUM(H15:H22)</f>
        <v>264774.80200000003</v>
      </c>
      <c r="I13" s="159">
        <f>H13*0.05348</f>
        <v>14160.156410960002</v>
      </c>
    </row>
    <row r="14" spans="1:14" ht="13.5" customHeight="1">
      <c r="A14" s="158"/>
      <c r="B14" s="77" t="s">
        <v>80</v>
      </c>
      <c r="C14" s="34" t="s">
        <v>2</v>
      </c>
      <c r="D14" s="34"/>
      <c r="E14" s="200"/>
      <c r="F14" s="34"/>
      <c r="G14" s="34"/>
      <c r="H14" s="80"/>
      <c r="I14" s="159">
        <f t="shared" si="0"/>
        <v>0</v>
      </c>
    </row>
    <row r="15" spans="1:14" ht="13.5" customHeight="1">
      <c r="A15" s="158">
        <v>4.0999999999999996</v>
      </c>
      <c r="B15" s="79" t="s">
        <v>118</v>
      </c>
      <c r="C15" s="34" t="s">
        <v>2</v>
      </c>
      <c r="D15" s="390">
        <v>31.1</v>
      </c>
      <c r="E15" s="391">
        <v>4554.22</v>
      </c>
      <c r="F15" s="34" t="s">
        <v>2</v>
      </c>
      <c r="G15" s="34" t="s">
        <v>2</v>
      </c>
      <c r="H15" s="80">
        <f>D15*E15</f>
        <v>141636.24200000003</v>
      </c>
      <c r="I15" s="159">
        <f>H15*0.05348</f>
        <v>7574.7062221600017</v>
      </c>
    </row>
    <row r="16" spans="1:14">
      <c r="A16" s="158">
        <v>4.2</v>
      </c>
      <c r="B16" s="79" t="s">
        <v>214</v>
      </c>
      <c r="C16" s="34" t="s">
        <v>2</v>
      </c>
      <c r="D16" s="390">
        <v>1.2</v>
      </c>
      <c r="E16" s="391">
        <v>1104</v>
      </c>
      <c r="F16" s="34" t="s">
        <v>2</v>
      </c>
      <c r="G16" s="34" t="s">
        <v>2</v>
      </c>
      <c r="H16" s="80">
        <f>D16*E16</f>
        <v>1324.8</v>
      </c>
      <c r="I16" s="159">
        <f t="shared" si="0"/>
        <v>70.850303999999994</v>
      </c>
    </row>
    <row r="17" spans="1:14">
      <c r="A17" s="158">
        <v>4.3</v>
      </c>
      <c r="B17" s="79" t="s">
        <v>215</v>
      </c>
      <c r="C17" s="34">
        <v>1</v>
      </c>
      <c r="D17" s="390">
        <v>0.5</v>
      </c>
      <c r="E17" s="391">
        <v>1458.67</v>
      </c>
      <c r="F17" s="34"/>
      <c r="G17" s="34"/>
      <c r="H17" s="80">
        <f t="shared" ref="H17:H22" si="1">D17*E17</f>
        <v>729.33500000000004</v>
      </c>
      <c r="I17" s="159">
        <f t="shared" si="0"/>
        <v>39.004835800000002</v>
      </c>
    </row>
    <row r="18" spans="1:14">
      <c r="A18" s="158">
        <v>4.4000000000000004</v>
      </c>
      <c r="B18" s="79" t="s">
        <v>124</v>
      </c>
      <c r="C18" s="34">
        <v>10</v>
      </c>
      <c r="D18" s="390">
        <v>3</v>
      </c>
      <c r="E18" s="391">
        <v>1412.8</v>
      </c>
      <c r="F18" s="34"/>
      <c r="G18" s="34"/>
      <c r="H18" s="80">
        <f t="shared" si="1"/>
        <v>4238.3999999999996</v>
      </c>
      <c r="I18" s="159">
        <f t="shared" si="0"/>
        <v>226.66963199999998</v>
      </c>
    </row>
    <row r="19" spans="1:14">
      <c r="A19" s="459">
        <v>4.5</v>
      </c>
      <c r="B19" s="79" t="s">
        <v>216</v>
      </c>
      <c r="C19" s="34" t="s">
        <v>2</v>
      </c>
      <c r="D19" s="390">
        <v>7.5</v>
      </c>
      <c r="E19" s="391">
        <v>3700</v>
      </c>
      <c r="F19" s="34"/>
      <c r="G19" s="34"/>
      <c r="H19" s="80">
        <f t="shared" si="1"/>
        <v>27750</v>
      </c>
      <c r="I19" s="159">
        <f t="shared" si="0"/>
        <v>1484.07</v>
      </c>
    </row>
    <row r="20" spans="1:14" ht="27">
      <c r="A20" s="158">
        <v>4.5999999999999996</v>
      </c>
      <c r="B20" s="79" t="s">
        <v>270</v>
      </c>
      <c r="C20" s="34" t="s">
        <v>2</v>
      </c>
      <c r="D20" s="390">
        <v>7.3</v>
      </c>
      <c r="E20" s="391">
        <v>3454.25</v>
      </c>
      <c r="F20" s="34"/>
      <c r="G20" s="34"/>
      <c r="H20" s="80">
        <f t="shared" si="1"/>
        <v>25216.024999999998</v>
      </c>
      <c r="I20" s="159">
        <f t="shared" si="0"/>
        <v>1348.553017</v>
      </c>
    </row>
    <row r="21" spans="1:14" ht="27">
      <c r="A21" s="158">
        <v>4.7</v>
      </c>
      <c r="B21" s="79" t="s">
        <v>217</v>
      </c>
      <c r="C21" s="34" t="s">
        <v>2</v>
      </c>
      <c r="D21" s="390">
        <v>44.8</v>
      </c>
      <c r="E21" s="391">
        <v>1200</v>
      </c>
      <c r="F21" s="34"/>
      <c r="G21" s="34"/>
      <c r="H21" s="80">
        <f t="shared" si="1"/>
        <v>53760</v>
      </c>
      <c r="I21" s="159">
        <f t="shared" ref="I21:I22" si="2">H21*0.05348</f>
        <v>2875.0848000000001</v>
      </c>
    </row>
    <row r="22" spans="1:14">
      <c r="A22" s="158">
        <v>4.8</v>
      </c>
      <c r="B22" s="79" t="s">
        <v>145</v>
      </c>
      <c r="C22" s="34" t="s">
        <v>2</v>
      </c>
      <c r="D22" s="390">
        <v>5</v>
      </c>
      <c r="E22" s="391">
        <v>2024</v>
      </c>
      <c r="F22" s="34"/>
      <c r="G22" s="34"/>
      <c r="H22" s="80">
        <f t="shared" si="1"/>
        <v>10120</v>
      </c>
      <c r="I22" s="159">
        <f t="shared" si="2"/>
        <v>541.21759999999995</v>
      </c>
    </row>
    <row r="23" spans="1:14" ht="14.25" customHeight="1">
      <c r="A23" s="160"/>
      <c r="B23" s="161" t="s">
        <v>38</v>
      </c>
      <c r="C23" s="161"/>
      <c r="D23" s="84" t="s">
        <v>2</v>
      </c>
      <c r="E23" s="84" t="s">
        <v>2</v>
      </c>
      <c r="F23" s="84" t="s">
        <v>2</v>
      </c>
      <c r="G23" s="84" t="s">
        <v>2</v>
      </c>
      <c r="H23" s="162">
        <f>SUM(H10:H13)</f>
        <v>949306.34680000006</v>
      </c>
      <c r="I23" s="162">
        <f>SUM(I10:I13)*0.65</f>
        <v>32999.787227461595</v>
      </c>
      <c r="J23" s="201"/>
    </row>
    <row r="25" spans="1:14" s="61" customFormat="1">
      <c r="A25" s="56"/>
      <c r="B25" s="524"/>
      <c r="C25" s="524"/>
      <c r="D25" s="58"/>
      <c r="E25" s="58"/>
      <c r="F25" s="524"/>
      <c r="G25" s="524"/>
      <c r="H25" s="549"/>
      <c r="I25" s="549"/>
      <c r="J25" s="59"/>
      <c r="K25" s="59"/>
      <c r="L25" s="524" t="s">
        <v>81</v>
      </c>
      <c r="M25" s="524"/>
      <c r="N25" s="59"/>
    </row>
    <row r="26" spans="1:14" s="61" customFormat="1" ht="12.75" customHeight="1">
      <c r="A26" s="56"/>
      <c r="B26" s="524"/>
      <c r="C26" s="524"/>
      <c r="D26" s="58"/>
      <c r="E26" s="58"/>
      <c r="F26" s="524"/>
      <c r="G26" s="524"/>
      <c r="H26" s="549"/>
      <c r="I26" s="549"/>
      <c r="J26" s="59"/>
      <c r="K26" s="549" t="s">
        <v>79</v>
      </c>
      <c r="L26" s="549"/>
      <c r="M26" s="549"/>
      <c r="N26" s="59"/>
    </row>
    <row r="27" spans="1:14" s="61" customFormat="1" ht="47.25" customHeight="1" thickBot="1">
      <c r="B27" s="556" t="s">
        <v>108</v>
      </c>
      <c r="C27" s="556"/>
      <c r="D27" s="559" t="s">
        <v>197</v>
      </c>
      <c r="E27" s="559"/>
      <c r="F27" s="559"/>
      <c r="G27" s="559"/>
      <c r="H27" s="559"/>
    </row>
    <row r="28" spans="1:14" s="61" customFormat="1" ht="23.25" customHeight="1">
      <c r="A28" s="59"/>
      <c r="B28" s="65" t="s">
        <v>36</v>
      </c>
      <c r="C28" s="65"/>
      <c r="D28" s="65"/>
      <c r="E28" s="65"/>
      <c r="F28" s="65"/>
      <c r="G28" s="65"/>
      <c r="H28" s="118"/>
      <c r="I28" s="118"/>
      <c r="J28" s="118"/>
    </row>
    <row r="29" spans="1:14" s="61" customFormat="1" ht="15" customHeight="1">
      <c r="A29" s="553" t="s">
        <v>273</v>
      </c>
      <c r="B29" s="553"/>
      <c r="C29" s="553"/>
      <c r="D29" s="553"/>
      <c r="E29" s="553"/>
      <c r="F29" s="553"/>
      <c r="G29" s="553"/>
      <c r="H29" s="553"/>
      <c r="I29" s="553"/>
      <c r="J29" s="553"/>
      <c r="K29" s="553"/>
      <c r="L29" s="553"/>
      <c r="M29" s="553"/>
    </row>
    <row r="30" spans="1:14" s="61" customFormat="1">
      <c r="A30" s="59"/>
      <c r="B30" s="65"/>
      <c r="C30" s="65"/>
      <c r="D30" s="65"/>
      <c r="E30" s="65"/>
      <c r="F30" s="65"/>
      <c r="G30" s="65"/>
      <c r="H30" s="65"/>
      <c r="I30" s="65"/>
      <c r="J30" s="65"/>
      <c r="K30" s="59"/>
      <c r="L30" s="59"/>
    </row>
    <row r="31" spans="1:14" s="202" customFormat="1" ht="114.75">
      <c r="A31" s="98" t="s">
        <v>82</v>
      </c>
      <c r="B31" s="72" t="s">
        <v>83</v>
      </c>
      <c r="C31" s="72" t="s">
        <v>92</v>
      </c>
      <c r="D31" s="72" t="s">
        <v>93</v>
      </c>
      <c r="E31" s="72" t="s">
        <v>86</v>
      </c>
      <c r="F31" s="72" t="s">
        <v>94</v>
      </c>
      <c r="G31" s="73" t="s">
        <v>95</v>
      </c>
      <c r="H31" s="72" t="s">
        <v>96</v>
      </c>
      <c r="I31" s="72" t="s">
        <v>97</v>
      </c>
      <c r="J31" s="72" t="s">
        <v>98</v>
      </c>
      <c r="K31" s="73" t="s">
        <v>99</v>
      </c>
      <c r="L31" s="73" t="s">
        <v>100</v>
      </c>
      <c r="M31" s="74" t="s">
        <v>101</v>
      </c>
    </row>
    <row r="32" spans="1:14" s="202" customFormat="1" ht="18" customHeight="1">
      <c r="A32" s="98">
        <v>1</v>
      </c>
      <c r="B32" s="72">
        <v>2</v>
      </c>
      <c r="C32" s="72">
        <v>3</v>
      </c>
      <c r="D32" s="72">
        <v>4</v>
      </c>
      <c r="E32" s="72">
        <v>5</v>
      </c>
      <c r="F32" s="72">
        <v>6</v>
      </c>
      <c r="G32" s="72">
        <v>7</v>
      </c>
      <c r="H32" s="72">
        <v>8</v>
      </c>
      <c r="I32" s="72">
        <v>9</v>
      </c>
      <c r="J32" s="72">
        <v>10</v>
      </c>
      <c r="K32" s="98">
        <v>11</v>
      </c>
      <c r="L32" s="98">
        <v>12</v>
      </c>
      <c r="M32" s="98">
        <v>13</v>
      </c>
    </row>
    <row r="33" spans="1:14" s="202" customFormat="1" ht="18" customHeight="1">
      <c r="A33" s="119">
        <v>1</v>
      </c>
      <c r="B33" s="399" t="s">
        <v>200</v>
      </c>
      <c r="C33" s="81" t="s">
        <v>89</v>
      </c>
      <c r="D33" s="35">
        <v>12478</v>
      </c>
      <c r="E33" s="35">
        <v>12478</v>
      </c>
      <c r="F33" s="35">
        <v>1.84E-2</v>
      </c>
      <c r="G33" s="139">
        <f t="shared" ref="G33:G34" si="3">E33*F33</f>
        <v>229.59520000000001</v>
      </c>
      <c r="H33" s="222">
        <v>147</v>
      </c>
      <c r="I33" s="35" t="s">
        <v>2</v>
      </c>
      <c r="J33" s="35" t="s">
        <v>2</v>
      </c>
      <c r="K33" s="222">
        <f t="shared" ref="K33:K38" si="4">G33*H33</f>
        <v>33750.494400000003</v>
      </c>
      <c r="L33" s="184">
        <v>0.14369999999999999</v>
      </c>
      <c r="M33" s="222">
        <f t="shared" ref="M33" si="5">K33*L33</f>
        <v>4849.9460452800004</v>
      </c>
    </row>
    <row r="34" spans="1:14" s="61" customFormat="1" ht="40.5">
      <c r="A34" s="119"/>
      <c r="B34" s="393"/>
      <c r="C34" s="81" t="s">
        <v>102</v>
      </c>
      <c r="D34" s="347"/>
      <c r="E34" s="396"/>
      <c r="F34" s="396"/>
      <c r="G34" s="394">
        <f t="shared" si="3"/>
        <v>0</v>
      </c>
      <c r="H34" s="395">
        <v>147</v>
      </c>
      <c r="I34" s="395" t="s">
        <v>2</v>
      </c>
      <c r="J34" s="347" t="s">
        <v>2</v>
      </c>
      <c r="K34" s="395">
        <f t="shared" si="4"/>
        <v>0</v>
      </c>
      <c r="L34" s="184">
        <v>0.14369999999999999</v>
      </c>
      <c r="M34" s="395">
        <f>K34*L34</f>
        <v>0</v>
      </c>
    </row>
    <row r="35" spans="1:14" s="61" customFormat="1" ht="40.5">
      <c r="A35" s="119"/>
      <c r="B35" s="392" t="s">
        <v>198</v>
      </c>
      <c r="C35" s="81" t="s">
        <v>102</v>
      </c>
      <c r="D35" s="347">
        <v>9809.2000000000007</v>
      </c>
      <c r="E35" s="347">
        <v>9809.2000000000007</v>
      </c>
      <c r="F35" s="347">
        <v>2.1299999999999999E-2</v>
      </c>
      <c r="G35" s="394">
        <f>E35*F35</f>
        <v>208.93596000000002</v>
      </c>
      <c r="H35" s="395">
        <v>147</v>
      </c>
      <c r="I35" s="395" t="s">
        <v>2</v>
      </c>
      <c r="J35" s="347" t="s">
        <v>2</v>
      </c>
      <c r="K35" s="395">
        <f t="shared" si="4"/>
        <v>30713.586120000004</v>
      </c>
      <c r="L35" s="184">
        <v>0.14369999999999999</v>
      </c>
      <c r="M35" s="395">
        <f>K35*L35</f>
        <v>4413.5423254440002</v>
      </c>
    </row>
    <row r="36" spans="1:14" s="61" customFormat="1" ht="40.5">
      <c r="A36" s="119"/>
      <c r="B36" s="399" t="s">
        <v>248</v>
      </c>
      <c r="C36" s="81" t="s">
        <v>102</v>
      </c>
      <c r="D36" s="34">
        <v>15000</v>
      </c>
      <c r="E36" s="34">
        <v>14150</v>
      </c>
      <c r="F36" s="34">
        <v>1.9900000000000001E-2</v>
      </c>
      <c r="G36" s="80">
        <f>E36*F36</f>
        <v>281.58500000000004</v>
      </c>
      <c r="H36" s="159">
        <v>147</v>
      </c>
      <c r="I36" s="159" t="s">
        <v>2</v>
      </c>
      <c r="J36" s="34" t="s">
        <v>2</v>
      </c>
      <c r="K36" s="159">
        <f t="shared" si="4"/>
        <v>41392.995000000003</v>
      </c>
      <c r="L36" s="184">
        <v>0.14369999999999999</v>
      </c>
      <c r="M36" s="159">
        <f>K36*L36</f>
        <v>5948.1733814999998</v>
      </c>
    </row>
    <row r="37" spans="1:14" s="61" customFormat="1" ht="40.5">
      <c r="A37" s="119"/>
      <c r="B37" s="399"/>
      <c r="C37" s="81" t="s">
        <v>102</v>
      </c>
      <c r="D37" s="35"/>
      <c r="E37" s="34"/>
      <c r="F37" s="34"/>
      <c r="G37" s="139">
        <f>E37*F37</f>
        <v>0</v>
      </c>
      <c r="H37" s="222">
        <v>147</v>
      </c>
      <c r="I37" s="222" t="s">
        <v>2</v>
      </c>
      <c r="J37" s="35" t="s">
        <v>2</v>
      </c>
      <c r="K37" s="222">
        <f t="shared" si="4"/>
        <v>0</v>
      </c>
      <c r="L37" s="184">
        <v>0.14369999999999999</v>
      </c>
      <c r="M37" s="222">
        <f>K37*L37</f>
        <v>0</v>
      </c>
    </row>
    <row r="38" spans="1:14" s="141" customFormat="1" ht="40.5">
      <c r="A38" s="184"/>
      <c r="B38" s="401" t="s">
        <v>201</v>
      </c>
      <c r="C38" s="81" t="s">
        <v>102</v>
      </c>
      <c r="D38" s="35">
        <v>9490.4</v>
      </c>
      <c r="E38" s="35">
        <v>9490.4</v>
      </c>
      <c r="F38" s="35">
        <v>2.1299999999999999E-2</v>
      </c>
      <c r="G38" s="139">
        <f t="shared" ref="G38:G42" si="6">E38*F38</f>
        <v>202.14551999999998</v>
      </c>
      <c r="H38" s="222">
        <v>147</v>
      </c>
      <c r="I38" s="222" t="s">
        <v>2</v>
      </c>
      <c r="J38" s="35" t="s">
        <v>2</v>
      </c>
      <c r="K38" s="222">
        <f t="shared" si="4"/>
        <v>29715.391439999996</v>
      </c>
      <c r="L38" s="184">
        <v>0.14369999999999999</v>
      </c>
      <c r="M38" s="222">
        <f>+K38*L38</f>
        <v>4270.1017499279997</v>
      </c>
    </row>
    <row r="39" spans="1:14" s="135" customFormat="1" ht="18.75" customHeight="1">
      <c r="A39" s="119">
        <v>2</v>
      </c>
      <c r="B39" s="77"/>
      <c r="C39" s="81" t="s">
        <v>89</v>
      </c>
      <c r="D39" s="81"/>
      <c r="E39" s="81"/>
      <c r="F39" s="81"/>
      <c r="G39" s="121">
        <f t="shared" si="6"/>
        <v>0</v>
      </c>
      <c r="H39" s="81" t="s">
        <v>2</v>
      </c>
      <c r="I39" s="122">
        <v>139</v>
      </c>
      <c r="J39" s="81" t="s">
        <v>2</v>
      </c>
      <c r="K39" s="122">
        <f>G39*I39</f>
        <v>0</v>
      </c>
      <c r="L39" s="184">
        <v>0.14369999999999999</v>
      </c>
      <c r="M39" s="122">
        <f t="shared" ref="M39:M42" si="7">K39*L39</f>
        <v>0</v>
      </c>
    </row>
    <row r="40" spans="1:14" s="136" customFormat="1" ht="23.25" customHeight="1">
      <c r="A40" s="119"/>
      <c r="B40" s="77"/>
      <c r="C40" s="81" t="s">
        <v>102</v>
      </c>
      <c r="D40" s="81"/>
      <c r="E40" s="81"/>
      <c r="F40" s="81"/>
      <c r="G40" s="121">
        <f t="shared" si="6"/>
        <v>0</v>
      </c>
      <c r="H40" s="81" t="s">
        <v>2</v>
      </c>
      <c r="I40" s="122">
        <v>139</v>
      </c>
      <c r="J40" s="81" t="s">
        <v>2</v>
      </c>
      <c r="K40" s="122">
        <f>G40*I40</f>
        <v>0</v>
      </c>
      <c r="L40" s="184">
        <v>0.14369999999999999</v>
      </c>
      <c r="M40" s="122">
        <f t="shared" si="7"/>
        <v>0</v>
      </c>
    </row>
    <row r="41" spans="1:14" s="136" customFormat="1" ht="18" customHeight="1">
      <c r="A41" s="119">
        <v>3</v>
      </c>
      <c r="B41" s="81"/>
      <c r="C41" s="81" t="s">
        <v>89</v>
      </c>
      <c r="D41" s="81"/>
      <c r="E41" s="81"/>
      <c r="F41" s="81"/>
      <c r="G41" s="121">
        <f t="shared" si="6"/>
        <v>0</v>
      </c>
      <c r="H41" s="81" t="s">
        <v>2</v>
      </c>
      <c r="I41" s="81" t="s">
        <v>2</v>
      </c>
      <c r="J41" s="121">
        <v>110</v>
      </c>
      <c r="K41" s="122">
        <f>G41*J41</f>
        <v>0</v>
      </c>
      <c r="L41" s="184">
        <v>0.14369999999999999</v>
      </c>
      <c r="M41" s="122">
        <f t="shared" si="7"/>
        <v>0</v>
      </c>
    </row>
    <row r="42" spans="1:14" s="136" customFormat="1" ht="26.25" customHeight="1">
      <c r="A42" s="119"/>
      <c r="B42" s="77"/>
      <c r="C42" s="81" t="s">
        <v>102</v>
      </c>
      <c r="D42" s="81"/>
      <c r="E42" s="81"/>
      <c r="F42" s="81"/>
      <c r="G42" s="121">
        <f t="shared" si="6"/>
        <v>0</v>
      </c>
      <c r="H42" s="122" t="s">
        <v>2</v>
      </c>
      <c r="I42" s="122" t="s">
        <v>2</v>
      </c>
      <c r="J42" s="122">
        <v>110</v>
      </c>
      <c r="K42" s="122">
        <f>G42*J42</f>
        <v>0</v>
      </c>
      <c r="L42" s="184">
        <v>0.14369999999999999</v>
      </c>
      <c r="M42" s="122">
        <f t="shared" si="7"/>
        <v>0</v>
      </c>
    </row>
    <row r="43" spans="1:14" s="61" customFormat="1" ht="22.5" customHeight="1">
      <c r="A43" s="123"/>
      <c r="B43" s="124" t="s">
        <v>38</v>
      </c>
      <c r="C43" s="108" t="s">
        <v>2</v>
      </c>
      <c r="D43" s="397" t="s">
        <v>2</v>
      </c>
      <c r="E43" s="397" t="s">
        <v>2</v>
      </c>
      <c r="F43" s="397" t="s">
        <v>2</v>
      </c>
      <c r="G43" s="397" t="s">
        <v>2</v>
      </c>
      <c r="H43" s="397" t="s">
        <v>2</v>
      </c>
      <c r="I43" s="397" t="s">
        <v>2</v>
      </c>
      <c r="J43" s="397" t="s">
        <v>2</v>
      </c>
      <c r="K43" s="397" t="s">
        <v>2</v>
      </c>
      <c r="L43" s="397" t="s">
        <v>2</v>
      </c>
      <c r="M43" s="398">
        <f>SUM(M33:M42)</f>
        <v>19481.763502152</v>
      </c>
    </row>
    <row r="44" spans="1:14" s="61" customFormat="1" ht="27" customHeight="1">
      <c r="A44" s="203"/>
      <c r="B44" s="204"/>
      <c r="C44" s="205"/>
      <c r="D44" s="205"/>
      <c r="E44" s="205"/>
      <c r="F44" s="205"/>
      <c r="G44" s="205"/>
      <c r="H44" s="205"/>
      <c r="I44" s="205"/>
      <c r="J44" s="206"/>
      <c r="K44" s="206"/>
      <c r="L44" s="206"/>
      <c r="M44" s="207"/>
    </row>
    <row r="45" spans="1:14" s="61" customFormat="1" ht="10.5" customHeight="1">
      <c r="A45" s="203"/>
      <c r="B45" s="58"/>
      <c r="C45" s="204"/>
      <c r="D45" s="204"/>
      <c r="E45" s="204"/>
      <c r="F45" s="204"/>
      <c r="G45" s="204"/>
      <c r="H45" s="204"/>
      <c r="I45" s="204" t="s">
        <v>27</v>
      </c>
      <c r="J45" s="204"/>
      <c r="K45" s="204"/>
      <c r="L45" s="204"/>
      <c r="M45" s="208"/>
    </row>
    <row r="46" spans="1:14" s="61" customFormat="1" ht="22.5" customHeight="1">
      <c r="A46" s="59"/>
      <c r="B46" s="209" t="s">
        <v>103</v>
      </c>
      <c r="C46" s="65"/>
      <c r="D46" s="66" t="s">
        <v>27</v>
      </c>
      <c r="E46" s="66"/>
      <c r="F46" s="65"/>
      <c r="G46" s="65"/>
      <c r="H46" s="65"/>
      <c r="I46" s="65"/>
      <c r="J46" s="65"/>
      <c r="K46" s="118"/>
      <c r="L46" s="118"/>
      <c r="M46" s="118"/>
    </row>
    <row r="47" spans="1:14" s="61" customFormat="1" ht="40.5">
      <c r="A47" s="59"/>
      <c r="B47" s="204" t="s">
        <v>104</v>
      </c>
      <c r="C47" s="65"/>
      <c r="D47" s="66"/>
      <c r="E47" s="66"/>
      <c r="F47" s="65"/>
      <c r="G47" s="65"/>
      <c r="H47" s="65"/>
      <c r="I47" s="65"/>
      <c r="J47" s="65"/>
      <c r="K47" s="118"/>
      <c r="L47" s="118"/>
      <c r="M47" s="118"/>
      <c r="N47" s="61" t="s">
        <v>27</v>
      </c>
    </row>
    <row r="48" spans="1:14" s="61" customFormat="1">
      <c r="A48" s="59"/>
      <c r="B48" s="204" t="s">
        <v>105</v>
      </c>
      <c r="C48" s="65"/>
      <c r="D48" s="66"/>
      <c r="E48" s="66"/>
      <c r="F48" s="65"/>
      <c r="G48" s="65"/>
      <c r="H48" s="65"/>
      <c r="I48" s="65"/>
      <c r="J48" s="65"/>
      <c r="K48" s="118" t="s">
        <v>27</v>
      </c>
      <c r="L48" s="118"/>
      <c r="M48" s="118"/>
    </row>
  </sheetData>
  <mergeCells count="9">
    <mergeCell ref="B27:C27"/>
    <mergeCell ref="D27:H27"/>
    <mergeCell ref="A29:M29"/>
    <mergeCell ref="H2:J2"/>
    <mergeCell ref="C3:G3"/>
    <mergeCell ref="A6:I6"/>
    <mergeCell ref="H25:I25"/>
    <mergeCell ref="H26:I26"/>
    <mergeCell ref="K26:M26"/>
  </mergeCells>
  <pageMargins left="0.7" right="0.7" top="0.75" bottom="0.75" header="0.3" footer="0.3"/>
  <pageSetup orientation="portrait" verticalDpi="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50"/>
  <sheetViews>
    <sheetView topLeftCell="A16" zoomScaleNormal="100" workbookViewId="0">
      <selection activeCell="I18" activeCellId="1" sqref="A24:M24 I18"/>
    </sheetView>
  </sheetViews>
  <sheetFormatPr defaultColWidth="9.140625" defaultRowHeight="13.5"/>
  <cols>
    <col min="1" max="1" width="5.140625" style="445" customWidth="1"/>
    <col min="2" max="2" width="29" style="499" customWidth="1"/>
    <col min="3" max="3" width="17.7109375" style="499" customWidth="1"/>
    <col min="4" max="4" width="10.7109375" style="499" customWidth="1"/>
    <col min="5" max="5" width="12.28515625" style="499" customWidth="1"/>
    <col min="6" max="6" width="13.28515625" style="499" customWidth="1"/>
    <col min="7" max="7" width="11.5703125" style="499" customWidth="1"/>
    <col min="8" max="8" width="13.7109375" style="499" customWidth="1"/>
    <col min="9" max="9" width="12.140625" style="445" customWidth="1"/>
    <col min="10" max="10" width="11" style="33" customWidth="1"/>
    <col min="11" max="16384" width="9.140625" style="33"/>
  </cols>
  <sheetData>
    <row r="1" spans="1:14" s="437" customFormat="1" ht="14.25">
      <c r="A1" s="466"/>
      <c r="B1" s="13"/>
      <c r="C1" s="13"/>
      <c r="D1" s="467"/>
      <c r="E1" s="467"/>
      <c r="F1" s="13"/>
      <c r="G1" s="13"/>
      <c r="H1" s="10"/>
      <c r="I1" s="468" t="s">
        <v>126</v>
      </c>
      <c r="J1" s="469"/>
      <c r="K1" s="436"/>
      <c r="L1" s="436"/>
      <c r="M1" s="436"/>
      <c r="N1" s="436"/>
    </row>
    <row r="2" spans="1:14" s="437" customFormat="1" ht="12.75" customHeight="1">
      <c r="A2" s="436"/>
      <c r="B2" s="13"/>
      <c r="C2" s="13"/>
      <c r="D2" s="467"/>
      <c r="E2" s="467"/>
      <c r="F2" s="13"/>
      <c r="G2" s="13"/>
      <c r="H2" s="546" t="s">
        <v>79</v>
      </c>
      <c r="I2" s="546"/>
      <c r="J2" s="546"/>
      <c r="K2" s="436"/>
      <c r="L2" s="436"/>
      <c r="M2" s="436"/>
      <c r="N2" s="436"/>
    </row>
    <row r="3" spans="1:14" s="19" customFormat="1" ht="15" thickBot="1">
      <c r="B3" s="20" t="s">
        <v>108</v>
      </c>
      <c r="C3" s="21" t="s">
        <v>193</v>
      </c>
      <c r="D3" s="21"/>
      <c r="E3" s="21"/>
      <c r="F3" s="22"/>
      <c r="G3" s="22"/>
    </row>
    <row r="4" spans="1:14" s="437" customFormat="1" ht="14.25">
      <c r="A4" s="438"/>
      <c r="B4" s="441"/>
      <c r="C4" s="441"/>
      <c r="D4" s="441"/>
      <c r="E4" s="13"/>
      <c r="F4" s="440"/>
      <c r="G4" s="440"/>
      <c r="H4" s="441"/>
      <c r="I4" s="442"/>
    </row>
    <row r="5" spans="1:14" s="437" customFormat="1">
      <c r="A5" s="438"/>
      <c r="B5" s="440" t="s">
        <v>36</v>
      </c>
      <c r="C5" s="440"/>
      <c r="D5" s="440"/>
      <c r="E5" s="440"/>
      <c r="F5" s="440"/>
      <c r="G5" s="440"/>
      <c r="H5" s="440"/>
      <c r="I5" s="438"/>
    </row>
    <row r="6" spans="1:14" s="437" customFormat="1" ht="15" customHeight="1">
      <c r="A6" s="542" t="s">
        <v>272</v>
      </c>
      <c r="B6" s="542"/>
      <c r="C6" s="542"/>
      <c r="D6" s="542"/>
      <c r="E6" s="542"/>
      <c r="F6" s="542"/>
      <c r="G6" s="542"/>
      <c r="H6" s="542"/>
      <c r="I6" s="542"/>
    </row>
    <row r="7" spans="1:14" s="437" customFormat="1">
      <c r="A7" s="438"/>
      <c r="B7" s="441"/>
      <c r="C7" s="441"/>
      <c r="D7" s="441"/>
      <c r="E7" s="441"/>
      <c r="F7" s="441"/>
      <c r="G7" s="441"/>
      <c r="H7" s="441"/>
      <c r="I7" s="438"/>
    </row>
    <row r="8" spans="1:14" ht="85.5">
      <c r="A8" s="470"/>
      <c r="B8" s="471"/>
      <c r="C8" s="472" t="s">
        <v>65</v>
      </c>
      <c r="D8" s="472" t="s">
        <v>66</v>
      </c>
      <c r="E8" s="472" t="s">
        <v>67</v>
      </c>
      <c r="F8" s="472" t="s">
        <v>68</v>
      </c>
      <c r="G8" s="473" t="s">
        <v>69</v>
      </c>
      <c r="H8" s="473" t="s">
        <v>70</v>
      </c>
      <c r="I8" s="474" t="s">
        <v>71</v>
      </c>
    </row>
    <row r="9" spans="1:14">
      <c r="A9" s="27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7">
        <v>9</v>
      </c>
    </row>
    <row r="10" spans="1:14" ht="67.5">
      <c r="A10" s="464">
        <v>1</v>
      </c>
      <c r="B10" s="475" t="s">
        <v>72</v>
      </c>
      <c r="C10" s="24" t="s">
        <v>2</v>
      </c>
      <c r="D10" s="24" t="s">
        <v>2</v>
      </c>
      <c r="E10" s="24" t="s">
        <v>2</v>
      </c>
      <c r="F10" s="24">
        <f>4809.2+3759.6</f>
        <v>8568.7999999999993</v>
      </c>
      <c r="G10" s="24">
        <v>29.32</v>
      </c>
      <c r="H10" s="25">
        <f>F10*G10</f>
        <v>251237.21599999999</v>
      </c>
      <c r="I10" s="25">
        <f>H10*0.05348</f>
        <v>13436.166311679999</v>
      </c>
    </row>
    <row r="11" spans="1:14" ht="67.5">
      <c r="A11" s="464">
        <v>2</v>
      </c>
      <c r="B11" s="475" t="s">
        <v>73</v>
      </c>
      <c r="C11" s="24" t="s">
        <v>2</v>
      </c>
      <c r="D11" s="24" t="s">
        <v>2</v>
      </c>
      <c r="E11" s="24" t="s">
        <v>2</v>
      </c>
      <c r="F11" s="32"/>
      <c r="G11" s="24">
        <v>21.4</v>
      </c>
      <c r="H11" s="25">
        <f>F11*G11</f>
        <v>0</v>
      </c>
      <c r="I11" s="25">
        <f t="shared" ref="I11" si="0">H11*0.05348</f>
        <v>0</v>
      </c>
    </row>
    <row r="12" spans="1:14" ht="67.5">
      <c r="A12" s="464">
        <v>3</v>
      </c>
      <c r="B12" s="475" t="s">
        <v>74</v>
      </c>
      <c r="C12" s="32">
        <v>325</v>
      </c>
      <c r="D12" s="24" t="s">
        <v>2</v>
      </c>
      <c r="E12" s="24" t="s">
        <v>2</v>
      </c>
      <c r="F12" s="24" t="s">
        <v>2</v>
      </c>
      <c r="G12" s="24">
        <v>1100</v>
      </c>
      <c r="H12" s="30">
        <f>C12*G12</f>
        <v>357500</v>
      </c>
      <c r="I12" s="25">
        <f>H12*0.05348</f>
        <v>19119.099999999999</v>
      </c>
    </row>
    <row r="13" spans="1:14" ht="59.25" customHeight="1">
      <c r="A13" s="464">
        <v>4</v>
      </c>
      <c r="B13" s="475" t="s">
        <v>75</v>
      </c>
      <c r="C13" s="24" t="s">
        <v>2</v>
      </c>
      <c r="D13" s="30">
        <f>SUM(D15:D23)</f>
        <v>26.25</v>
      </c>
      <c r="E13" s="30">
        <f>SUM(E15:E23)</f>
        <v>98972</v>
      </c>
      <c r="F13" s="24" t="s">
        <v>2</v>
      </c>
      <c r="G13" s="24" t="s">
        <v>2</v>
      </c>
      <c r="H13" s="25">
        <f>SUM(H15:H23)</f>
        <v>163096.79999999999</v>
      </c>
      <c r="I13" s="25">
        <f>H13*0.05348</f>
        <v>8722.4168639999989</v>
      </c>
    </row>
    <row r="14" spans="1:14" ht="21" customHeight="1">
      <c r="A14" s="27"/>
      <c r="B14" s="475" t="s">
        <v>80</v>
      </c>
      <c r="C14" s="24"/>
      <c r="D14" s="24"/>
      <c r="E14" s="24"/>
      <c r="F14" s="24"/>
      <c r="G14" s="24"/>
      <c r="H14" s="30"/>
      <c r="I14" s="25">
        <f t="shared" ref="I14:I23" si="1">H14*0.05348</f>
        <v>0</v>
      </c>
    </row>
    <row r="15" spans="1:14">
      <c r="A15" s="465" t="s">
        <v>3</v>
      </c>
      <c r="B15" s="37" t="s">
        <v>184</v>
      </c>
      <c r="C15" s="24" t="s">
        <v>2</v>
      </c>
      <c r="D15" s="24">
        <v>3</v>
      </c>
      <c r="E15" s="24">
        <f>8*253</f>
        <v>2024</v>
      </c>
      <c r="F15" s="24" t="s">
        <v>2</v>
      </c>
      <c r="G15" s="24" t="s">
        <v>2</v>
      </c>
      <c r="H15" s="30">
        <f>D15*E15</f>
        <v>6072</v>
      </c>
      <c r="I15" s="25">
        <f t="shared" si="1"/>
        <v>324.73056000000003</v>
      </c>
    </row>
    <row r="16" spans="1:14">
      <c r="A16" s="465" t="s">
        <v>4</v>
      </c>
      <c r="B16" s="37" t="s">
        <v>185</v>
      </c>
      <c r="C16" s="24" t="s">
        <v>2</v>
      </c>
      <c r="D16" s="24">
        <v>0.6</v>
      </c>
      <c r="E16" s="24">
        <f>253*12*20</f>
        <v>60720</v>
      </c>
      <c r="F16" s="24" t="s">
        <v>2</v>
      </c>
      <c r="G16" s="24" t="s">
        <v>2</v>
      </c>
      <c r="H16" s="30">
        <f>D16*E16</f>
        <v>36432</v>
      </c>
      <c r="I16" s="25">
        <f t="shared" si="1"/>
        <v>1948.38336</v>
      </c>
    </row>
    <row r="17" spans="1:14">
      <c r="A17" s="465" t="s">
        <v>5</v>
      </c>
      <c r="B17" s="37" t="s">
        <v>158</v>
      </c>
      <c r="C17" s="24" t="s">
        <v>2</v>
      </c>
      <c r="D17" s="24">
        <v>1.5</v>
      </c>
      <c r="E17" s="24">
        <f>24*120</f>
        <v>2880</v>
      </c>
      <c r="F17" s="24" t="s">
        <v>2</v>
      </c>
      <c r="G17" s="24" t="s">
        <v>2</v>
      </c>
      <c r="H17" s="30">
        <f>D17*E17</f>
        <v>4320</v>
      </c>
      <c r="I17" s="25">
        <f t="shared" si="1"/>
        <v>231.03360000000001</v>
      </c>
    </row>
    <row r="18" spans="1:14" s="136" customFormat="1">
      <c r="A18" s="465" t="s">
        <v>6</v>
      </c>
      <c r="B18" s="476" t="s">
        <v>123</v>
      </c>
      <c r="C18" s="31">
        <v>15</v>
      </c>
      <c r="D18" s="31">
        <v>1.2</v>
      </c>
      <c r="E18" s="477">
        <v>15000</v>
      </c>
      <c r="F18" s="31" t="s">
        <v>2</v>
      </c>
      <c r="G18" s="31" t="s">
        <v>2</v>
      </c>
      <c r="H18" s="478">
        <f>D18*E18</f>
        <v>18000</v>
      </c>
      <c r="I18" s="25">
        <f t="shared" si="1"/>
        <v>962.64</v>
      </c>
    </row>
    <row r="19" spans="1:14" s="136" customFormat="1">
      <c r="A19" s="465" t="s">
        <v>218</v>
      </c>
      <c r="B19" s="476" t="s">
        <v>124</v>
      </c>
      <c r="C19" s="31" t="s">
        <v>2</v>
      </c>
      <c r="D19" s="31">
        <v>16</v>
      </c>
      <c r="E19" s="477">
        <v>5040</v>
      </c>
      <c r="F19" s="31" t="s">
        <v>2</v>
      </c>
      <c r="G19" s="31" t="s">
        <v>2</v>
      </c>
      <c r="H19" s="478">
        <f t="shared" ref="H19:H22" si="2">D19*E19</f>
        <v>80640</v>
      </c>
      <c r="I19" s="25">
        <f t="shared" si="1"/>
        <v>4312.6271999999999</v>
      </c>
    </row>
    <row r="20" spans="1:14" s="141" customFormat="1">
      <c r="A20" s="465" t="s">
        <v>219</v>
      </c>
      <c r="B20" s="479" t="s">
        <v>146</v>
      </c>
      <c r="C20" s="301" t="s">
        <v>2</v>
      </c>
      <c r="D20" s="301">
        <v>1.5</v>
      </c>
      <c r="E20" s="301">
        <v>8760</v>
      </c>
      <c r="F20" s="182" t="s">
        <v>2</v>
      </c>
      <c r="G20" s="182" t="s">
        <v>2</v>
      </c>
      <c r="H20" s="480">
        <f t="shared" si="2"/>
        <v>13140</v>
      </c>
      <c r="I20" s="25">
        <f t="shared" si="1"/>
        <v>702.72720000000004</v>
      </c>
    </row>
    <row r="21" spans="1:14" s="141" customFormat="1">
      <c r="A21" s="465" t="s">
        <v>220</v>
      </c>
      <c r="B21" s="479" t="s">
        <v>148</v>
      </c>
      <c r="C21" s="301" t="s">
        <v>2</v>
      </c>
      <c r="D21" s="301">
        <v>0.3</v>
      </c>
      <c r="E21" s="301">
        <v>508</v>
      </c>
      <c r="F21" s="182" t="s">
        <v>2</v>
      </c>
      <c r="G21" s="182" t="s">
        <v>2</v>
      </c>
      <c r="H21" s="480">
        <f t="shared" si="2"/>
        <v>152.4</v>
      </c>
      <c r="I21" s="25">
        <f t="shared" si="1"/>
        <v>8.1503519999999998</v>
      </c>
    </row>
    <row r="22" spans="1:14" s="143" customFormat="1">
      <c r="A22" s="465" t="s">
        <v>221</v>
      </c>
      <c r="B22" s="479" t="s">
        <v>119</v>
      </c>
      <c r="C22" s="301" t="s">
        <v>2</v>
      </c>
      <c r="D22" s="481">
        <v>1.4</v>
      </c>
      <c r="E22" s="481">
        <v>2016</v>
      </c>
      <c r="F22" s="301" t="s">
        <v>2</v>
      </c>
      <c r="G22" s="301" t="s">
        <v>2</v>
      </c>
      <c r="H22" s="482">
        <f t="shared" si="2"/>
        <v>2822.3999999999996</v>
      </c>
      <c r="I22" s="25">
        <f t="shared" si="1"/>
        <v>150.94195199999999</v>
      </c>
    </row>
    <row r="23" spans="1:14">
      <c r="A23" s="465" t="s">
        <v>222</v>
      </c>
      <c r="B23" s="37" t="s">
        <v>186</v>
      </c>
      <c r="C23" s="24" t="s">
        <v>2</v>
      </c>
      <c r="D23" s="24">
        <v>0.75</v>
      </c>
      <c r="E23" s="24">
        <f>8*253</f>
        <v>2024</v>
      </c>
      <c r="F23" s="24" t="s">
        <v>2</v>
      </c>
      <c r="G23" s="24" t="s">
        <v>2</v>
      </c>
      <c r="H23" s="30">
        <f>D23*E23</f>
        <v>1518</v>
      </c>
      <c r="I23" s="25">
        <f t="shared" si="1"/>
        <v>81.182640000000006</v>
      </c>
    </row>
    <row r="24" spans="1:14" ht="31.5" customHeight="1">
      <c r="A24" s="27"/>
      <c r="B24" s="37" t="s">
        <v>38</v>
      </c>
      <c r="C24" s="24"/>
      <c r="D24" s="24" t="s">
        <v>2</v>
      </c>
      <c r="E24" s="24" t="s">
        <v>2</v>
      </c>
      <c r="F24" s="24" t="s">
        <v>2</v>
      </c>
      <c r="G24" s="24" t="s">
        <v>2</v>
      </c>
      <c r="H24" s="26">
        <f>SUM(H10:H13)</f>
        <v>771834.01600000006</v>
      </c>
      <c r="I24" s="26">
        <f>SUM(I10:I13)*0.65</f>
        <v>26830.494064191997</v>
      </c>
      <c r="J24" s="483"/>
    </row>
    <row r="25" spans="1:14" ht="18" customHeight="1">
      <c r="B25" s="484"/>
      <c r="C25" s="484"/>
      <c r="D25" s="484"/>
      <c r="E25" s="484"/>
      <c r="F25" s="484"/>
      <c r="G25" s="484"/>
      <c r="H25" s="484"/>
    </row>
    <row r="26" spans="1:14" s="437" customFormat="1" ht="14.25">
      <c r="A26" s="466"/>
      <c r="B26" s="13"/>
      <c r="C26" s="13"/>
      <c r="D26" s="467"/>
      <c r="E26" s="467"/>
      <c r="F26" s="13"/>
      <c r="G26" s="13"/>
      <c r="H26" s="547"/>
      <c r="I26" s="547"/>
      <c r="J26" s="436"/>
      <c r="K26" s="10"/>
      <c r="L26" s="468" t="s">
        <v>81</v>
      </c>
      <c r="M26" s="469"/>
      <c r="N26" s="436"/>
    </row>
    <row r="27" spans="1:14" s="437" customFormat="1" ht="12.75" customHeight="1">
      <c r="A27" s="466"/>
      <c r="B27" s="13"/>
      <c r="C27" s="13"/>
      <c r="D27" s="467"/>
      <c r="E27" s="467"/>
      <c r="F27" s="13"/>
      <c r="G27" s="13"/>
      <c r="H27" s="547"/>
      <c r="I27" s="547"/>
      <c r="J27" s="436"/>
      <c r="K27" s="546" t="s">
        <v>79</v>
      </c>
      <c r="L27" s="546"/>
      <c r="M27" s="546"/>
      <c r="N27" s="436"/>
    </row>
    <row r="28" spans="1:14" s="437" customFormat="1" ht="14.25" customHeight="1" thickBot="1">
      <c r="B28" s="20" t="s">
        <v>108</v>
      </c>
      <c r="C28" s="21" t="s">
        <v>193</v>
      </c>
      <c r="D28" s="21"/>
      <c r="E28" s="21"/>
      <c r="F28" s="22"/>
      <c r="G28" s="22"/>
    </row>
    <row r="29" spans="1:14" s="437" customFormat="1" ht="23.25" customHeight="1">
      <c r="A29" s="438"/>
      <c r="B29" s="440" t="s">
        <v>36</v>
      </c>
      <c r="C29" s="440"/>
      <c r="D29" s="440"/>
      <c r="E29" s="440"/>
      <c r="F29" s="440"/>
      <c r="G29" s="440"/>
      <c r="H29" s="443"/>
      <c r="I29" s="443"/>
      <c r="J29" s="443"/>
      <c r="K29" s="444"/>
      <c r="L29" s="444"/>
      <c r="M29" s="444"/>
    </row>
    <row r="30" spans="1:14" s="437" customFormat="1" ht="15" customHeight="1">
      <c r="A30" s="542" t="s">
        <v>273</v>
      </c>
      <c r="B30" s="542"/>
      <c r="C30" s="542"/>
      <c r="D30" s="542"/>
      <c r="E30" s="542"/>
      <c r="F30" s="542"/>
      <c r="G30" s="542"/>
      <c r="H30" s="542"/>
      <c r="I30" s="542"/>
      <c r="J30" s="542"/>
      <c r="K30" s="542"/>
      <c r="L30" s="542"/>
      <c r="M30" s="542"/>
    </row>
    <row r="31" spans="1:14" s="437" customFormat="1">
      <c r="A31" s="438"/>
      <c r="B31" s="440"/>
      <c r="C31" s="440"/>
      <c r="D31" s="440"/>
      <c r="E31" s="440"/>
      <c r="F31" s="440"/>
      <c r="G31" s="440"/>
      <c r="H31" s="440"/>
      <c r="I31" s="440"/>
      <c r="J31" s="440"/>
      <c r="K31" s="438"/>
      <c r="L31" s="438"/>
      <c r="M31" s="444"/>
    </row>
    <row r="32" spans="1:14" ht="121.5">
      <c r="A32" s="470"/>
      <c r="B32" s="38" t="s">
        <v>83</v>
      </c>
      <c r="C32" s="38" t="s">
        <v>92</v>
      </c>
      <c r="D32" s="24" t="s">
        <v>85</v>
      </c>
      <c r="E32" s="485" t="s">
        <v>93</v>
      </c>
      <c r="F32" s="24" t="s">
        <v>94</v>
      </c>
      <c r="G32" s="24" t="s">
        <v>95</v>
      </c>
      <c r="H32" s="24" t="s">
        <v>96</v>
      </c>
      <c r="I32" s="24" t="s">
        <v>97</v>
      </c>
      <c r="J32" s="24" t="s">
        <v>98</v>
      </c>
      <c r="K32" s="24" t="s">
        <v>99</v>
      </c>
      <c r="L32" s="24" t="s">
        <v>100</v>
      </c>
      <c r="M32" s="486" t="s">
        <v>101</v>
      </c>
    </row>
    <row r="33" spans="1:13" ht="18" customHeight="1">
      <c r="A33" s="27">
        <v>1</v>
      </c>
      <c r="B33" s="24">
        <v>2</v>
      </c>
      <c r="C33" s="24">
        <v>3</v>
      </c>
      <c r="D33" s="24">
        <v>4</v>
      </c>
      <c r="E33" s="445">
        <v>5</v>
      </c>
      <c r="F33" s="24">
        <v>6</v>
      </c>
      <c r="G33" s="24">
        <v>7</v>
      </c>
      <c r="H33" s="24">
        <v>8</v>
      </c>
      <c r="I33" s="24">
        <v>9</v>
      </c>
      <c r="J33" s="24">
        <v>10</v>
      </c>
      <c r="K33" s="27">
        <v>11</v>
      </c>
      <c r="L33" s="27">
        <v>12</v>
      </c>
      <c r="M33" s="27">
        <v>13</v>
      </c>
    </row>
    <row r="34" spans="1:13" ht="22.5" customHeight="1">
      <c r="A34" s="27">
        <v>1</v>
      </c>
      <c r="B34" s="24"/>
      <c r="C34" s="38" t="s">
        <v>89</v>
      </c>
      <c r="D34" s="24"/>
      <c r="E34" s="40"/>
      <c r="F34" s="24"/>
      <c r="G34" s="30">
        <f t="shared" ref="G34:G41" si="3">D34*F34</f>
        <v>0</v>
      </c>
      <c r="H34" s="24" t="s">
        <v>2</v>
      </c>
      <c r="I34" s="24" t="s">
        <v>2</v>
      </c>
      <c r="J34" s="24" t="s">
        <v>2</v>
      </c>
      <c r="K34" s="25">
        <f>D34*F34</f>
        <v>0</v>
      </c>
      <c r="L34" s="27"/>
      <c r="M34" s="25">
        <f t="shared" ref="M34:M41" si="4">K34*L34</f>
        <v>0</v>
      </c>
    </row>
    <row r="35" spans="1:13" ht="27">
      <c r="A35" s="27">
        <v>2</v>
      </c>
      <c r="B35" s="37"/>
      <c r="C35" s="38" t="s">
        <v>102</v>
      </c>
      <c r="D35" s="24"/>
      <c r="E35" s="40"/>
      <c r="F35" s="24"/>
      <c r="G35" s="30">
        <f t="shared" si="3"/>
        <v>0</v>
      </c>
      <c r="H35" s="25" t="s">
        <v>2</v>
      </c>
      <c r="I35" s="25" t="s">
        <v>2</v>
      </c>
      <c r="J35" s="24" t="s">
        <v>2</v>
      </c>
      <c r="K35" s="25">
        <f>D35*F35</f>
        <v>0</v>
      </c>
      <c r="L35" s="27"/>
      <c r="M35" s="25">
        <f t="shared" si="4"/>
        <v>0</v>
      </c>
    </row>
    <row r="36" spans="1:13">
      <c r="A36" s="27">
        <v>3</v>
      </c>
      <c r="B36" s="36" t="s">
        <v>245</v>
      </c>
      <c r="C36" s="38" t="s">
        <v>89</v>
      </c>
      <c r="D36" s="24">
        <v>18886.2</v>
      </c>
      <c r="E36" s="24">
        <v>18886.2</v>
      </c>
      <c r="F36" s="24">
        <v>1.7500000000000002E-2</v>
      </c>
      <c r="G36" s="30">
        <f t="shared" si="3"/>
        <v>330.50850000000003</v>
      </c>
      <c r="H36" s="25">
        <v>147</v>
      </c>
      <c r="I36" s="24" t="s">
        <v>2</v>
      </c>
      <c r="J36" s="24" t="s">
        <v>2</v>
      </c>
      <c r="K36" s="25">
        <f>G36*H36</f>
        <v>48584.749500000005</v>
      </c>
      <c r="L36" s="39">
        <v>0.14369999999999999</v>
      </c>
      <c r="M36" s="25">
        <f t="shared" si="4"/>
        <v>6981.6285031500001</v>
      </c>
    </row>
    <row r="37" spans="1:13" ht="30.75" customHeight="1">
      <c r="A37" s="27">
        <v>4</v>
      </c>
      <c r="B37" s="37"/>
      <c r="C37" s="38" t="s">
        <v>102</v>
      </c>
      <c r="D37" s="24"/>
      <c r="E37" s="24"/>
      <c r="F37" s="24"/>
      <c r="G37" s="30">
        <f t="shared" si="3"/>
        <v>0</v>
      </c>
      <c r="H37" s="25"/>
      <c r="I37" s="25" t="s">
        <v>2</v>
      </c>
      <c r="J37" s="24" t="s">
        <v>2</v>
      </c>
      <c r="K37" s="25">
        <f>G37*H37</f>
        <v>0</v>
      </c>
      <c r="L37" s="40"/>
      <c r="M37" s="40"/>
    </row>
    <row r="38" spans="1:13">
      <c r="A38" s="27">
        <v>5</v>
      </c>
      <c r="B38" s="36" t="s">
        <v>241</v>
      </c>
      <c r="C38" s="38" t="s">
        <v>89</v>
      </c>
      <c r="D38" s="24">
        <v>6756.1</v>
      </c>
      <c r="E38" s="24">
        <v>6756.1</v>
      </c>
      <c r="F38" s="24">
        <v>2.1299999999999999E-2</v>
      </c>
      <c r="G38" s="30">
        <f t="shared" si="3"/>
        <v>143.90493000000001</v>
      </c>
      <c r="H38" s="25">
        <v>147</v>
      </c>
      <c r="I38" s="25" t="s">
        <v>2</v>
      </c>
      <c r="J38" s="24" t="s">
        <v>2</v>
      </c>
      <c r="K38" s="25">
        <f>G38*H38</f>
        <v>21154.024710000002</v>
      </c>
      <c r="L38" s="39">
        <v>0.14369999999999999</v>
      </c>
      <c r="M38" s="25">
        <f t="shared" ref="M38:M40" si="5">K38*L38</f>
        <v>3039.8333508270002</v>
      </c>
    </row>
    <row r="39" spans="1:13" ht="27">
      <c r="A39" s="27">
        <v>6</v>
      </c>
      <c r="B39" s="37"/>
      <c r="C39" s="38" t="s">
        <v>102</v>
      </c>
      <c r="D39" s="24"/>
      <c r="E39" s="24"/>
      <c r="F39" s="24"/>
      <c r="G39" s="30">
        <f t="shared" si="3"/>
        <v>0</v>
      </c>
      <c r="H39" s="24" t="s">
        <v>2</v>
      </c>
      <c r="I39" s="25" t="s">
        <v>2</v>
      </c>
      <c r="J39" s="24" t="s">
        <v>2</v>
      </c>
      <c r="K39" s="25">
        <f>D39*F39</f>
        <v>0</v>
      </c>
      <c r="L39" s="27"/>
      <c r="M39" s="25">
        <f t="shared" si="5"/>
        <v>0</v>
      </c>
    </row>
    <row r="40" spans="1:13">
      <c r="A40" s="27">
        <v>7</v>
      </c>
      <c r="B40" s="36" t="s">
        <v>239</v>
      </c>
      <c r="C40" s="38" t="s">
        <v>89</v>
      </c>
      <c r="D40" s="24">
        <v>4967</v>
      </c>
      <c r="E40" s="24">
        <v>4967</v>
      </c>
      <c r="F40" s="24">
        <v>2.3300000000000001E-2</v>
      </c>
      <c r="G40" s="30">
        <f t="shared" si="3"/>
        <v>115.73110000000001</v>
      </c>
      <c r="H40" s="25">
        <v>147</v>
      </c>
      <c r="I40" s="25" t="s">
        <v>2</v>
      </c>
      <c r="J40" s="24" t="s">
        <v>2</v>
      </c>
      <c r="K40" s="25">
        <f>G40*H40</f>
        <v>17012.471700000002</v>
      </c>
      <c r="L40" s="39">
        <v>0.14369999999999999</v>
      </c>
      <c r="M40" s="25">
        <f t="shared" si="5"/>
        <v>2444.6921832900002</v>
      </c>
    </row>
    <row r="41" spans="1:13" ht="27">
      <c r="A41" s="27">
        <v>8</v>
      </c>
      <c r="B41" s="37"/>
      <c r="C41" s="38" t="s">
        <v>102</v>
      </c>
      <c r="D41" s="24"/>
      <c r="E41" s="40"/>
      <c r="F41" s="24"/>
      <c r="G41" s="30">
        <f t="shared" si="3"/>
        <v>0</v>
      </c>
      <c r="H41" s="25" t="s">
        <v>2</v>
      </c>
      <c r="I41" s="25" t="s">
        <v>2</v>
      </c>
      <c r="J41" s="24" t="s">
        <v>2</v>
      </c>
      <c r="K41" s="25">
        <f>D41*F41</f>
        <v>0</v>
      </c>
      <c r="L41" s="27"/>
      <c r="M41" s="25">
        <f t="shared" si="4"/>
        <v>0</v>
      </c>
    </row>
    <row r="42" spans="1:13" ht="22.5" customHeight="1">
      <c r="A42" s="27"/>
      <c r="B42" s="37" t="s">
        <v>38</v>
      </c>
      <c r="C42" s="24" t="s">
        <v>2</v>
      </c>
      <c r="D42" s="24" t="s">
        <v>2</v>
      </c>
      <c r="E42" s="40"/>
      <c r="F42" s="24" t="s">
        <v>2</v>
      </c>
      <c r="G42" s="24" t="s">
        <v>2</v>
      </c>
      <c r="H42" s="24" t="s">
        <v>2</v>
      </c>
      <c r="I42" s="24" t="s">
        <v>2</v>
      </c>
      <c r="J42" s="24" t="s">
        <v>2</v>
      </c>
      <c r="K42" s="24" t="s">
        <v>2</v>
      </c>
      <c r="L42" s="24" t="s">
        <v>2</v>
      </c>
      <c r="M42" s="26">
        <f>SUM(M36:M41)</f>
        <v>12466.154037267001</v>
      </c>
    </row>
    <row r="43" spans="1:13" ht="22.5" customHeight="1">
      <c r="A43" s="487"/>
      <c r="B43" s="488"/>
      <c r="C43" s="489"/>
      <c r="D43" s="489"/>
      <c r="E43" s="489"/>
      <c r="F43" s="489"/>
      <c r="G43" s="489"/>
      <c r="H43" s="489"/>
      <c r="I43" s="489"/>
      <c r="J43" s="489"/>
      <c r="K43" s="489"/>
      <c r="L43" s="490"/>
    </row>
    <row r="44" spans="1:13" ht="49.5" customHeight="1">
      <c r="A44" s="491"/>
      <c r="B44" s="548" t="s">
        <v>255</v>
      </c>
      <c r="C44" s="548"/>
      <c r="D44" s="548"/>
      <c r="E44" s="548"/>
      <c r="F44" s="548"/>
      <c r="G44" s="548"/>
      <c r="H44" s="548"/>
      <c r="I44" s="548"/>
      <c r="J44" s="548"/>
      <c r="K44" s="548"/>
      <c r="L44" s="548"/>
    </row>
    <row r="45" spans="1:13" ht="15.75" customHeight="1">
      <c r="A45" s="491"/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</row>
    <row r="46" spans="1:13" s="23" customFormat="1" ht="14.25">
      <c r="A46" s="29" t="s">
        <v>103</v>
      </c>
      <c r="B46" s="28"/>
      <c r="C46" s="493"/>
      <c r="D46" s="493"/>
      <c r="E46" s="494"/>
      <c r="F46" s="493"/>
      <c r="G46" s="493"/>
      <c r="H46" s="493"/>
      <c r="I46" s="493"/>
      <c r="J46" s="493"/>
      <c r="K46" s="493"/>
      <c r="L46" s="495"/>
    </row>
    <row r="47" spans="1:13" s="23" customFormat="1">
      <c r="A47" s="545" t="s">
        <v>104</v>
      </c>
      <c r="B47" s="545"/>
      <c r="C47" s="545"/>
      <c r="D47" s="545"/>
      <c r="E47" s="545"/>
      <c r="F47" s="545"/>
      <c r="G47" s="545"/>
      <c r="H47" s="545"/>
      <c r="I47" s="545"/>
      <c r="J47" s="545"/>
      <c r="K47" s="545"/>
      <c r="L47" s="545"/>
      <c r="M47" s="545"/>
    </row>
    <row r="48" spans="1:13" s="23" customFormat="1">
      <c r="A48" s="545"/>
      <c r="B48" s="545"/>
      <c r="C48" s="545"/>
      <c r="D48" s="545"/>
      <c r="E48" s="545"/>
      <c r="F48" s="545"/>
      <c r="G48" s="545"/>
      <c r="H48" s="545"/>
      <c r="I48" s="545"/>
      <c r="J48" s="545"/>
      <c r="K48" s="545"/>
      <c r="L48" s="545"/>
      <c r="M48" s="545"/>
    </row>
    <row r="49" spans="1:13" s="23" customFormat="1">
      <c r="A49" s="545"/>
      <c r="B49" s="545"/>
      <c r="C49" s="545"/>
      <c r="D49" s="545"/>
      <c r="E49" s="545"/>
      <c r="F49" s="545"/>
      <c r="G49" s="545"/>
      <c r="H49" s="545"/>
      <c r="I49" s="545"/>
      <c r="J49" s="545"/>
      <c r="K49" s="545"/>
      <c r="L49" s="545"/>
      <c r="M49" s="545"/>
    </row>
    <row r="50" spans="1:13" s="23" customFormat="1">
      <c r="A50" s="496"/>
      <c r="B50" s="493"/>
      <c r="C50" s="497"/>
      <c r="D50" s="497"/>
      <c r="E50" s="497"/>
      <c r="F50" s="497"/>
      <c r="G50" s="497"/>
      <c r="H50" s="497"/>
      <c r="I50" s="497"/>
      <c r="J50" s="498"/>
      <c r="K50" s="498"/>
      <c r="L50" s="498"/>
    </row>
  </sheetData>
  <mergeCells count="8">
    <mergeCell ref="A47:M49"/>
    <mergeCell ref="H2:J2"/>
    <mergeCell ref="H26:I26"/>
    <mergeCell ref="H27:I27"/>
    <mergeCell ref="K27:M27"/>
    <mergeCell ref="B44:L44"/>
    <mergeCell ref="A6:I6"/>
    <mergeCell ref="A30:M30"/>
  </mergeCells>
  <pageMargins left="0.35" right="0.17" top="0.33" bottom="0.28000000000000003" header="0.23" footer="0.18"/>
  <pageSetup scale="80" orientation="landscape" verticalDpi="0" r:id="rId1"/>
  <headerFooter alignWithMargins="0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44"/>
  <sheetViews>
    <sheetView topLeftCell="A7" zoomScaleNormal="100" workbookViewId="0">
      <selection activeCell="I10" sqref="I10"/>
    </sheetView>
  </sheetViews>
  <sheetFormatPr defaultColWidth="9.140625" defaultRowHeight="13.5"/>
  <cols>
    <col min="1" max="1" width="5.140625" style="445" customWidth="1"/>
    <col min="2" max="2" width="29" style="499" customWidth="1"/>
    <col min="3" max="3" width="17.7109375" style="499" customWidth="1"/>
    <col min="4" max="4" width="10.7109375" style="499" customWidth="1"/>
    <col min="5" max="5" width="12.28515625" style="499" customWidth="1"/>
    <col min="6" max="6" width="13.28515625" style="499" customWidth="1"/>
    <col min="7" max="7" width="11.5703125" style="499" customWidth="1"/>
    <col min="8" max="8" width="13.7109375" style="499" customWidth="1"/>
    <col min="9" max="9" width="12.140625" style="445" customWidth="1"/>
    <col min="10" max="10" width="11" style="33" customWidth="1"/>
    <col min="11" max="16384" width="9.140625" style="33"/>
  </cols>
  <sheetData>
    <row r="1" spans="1:14" s="437" customFormat="1" ht="14.25">
      <c r="A1" s="466"/>
      <c r="B1" s="13"/>
      <c r="C1" s="13"/>
      <c r="D1" s="467"/>
      <c r="E1" s="467"/>
      <c r="F1" s="13"/>
      <c r="G1" s="13"/>
      <c r="H1" s="10"/>
      <c r="I1" s="522" t="s">
        <v>126</v>
      </c>
      <c r="J1" s="469"/>
      <c r="K1" s="436"/>
      <c r="L1" s="436"/>
      <c r="M1" s="436"/>
      <c r="N1" s="436"/>
    </row>
    <row r="2" spans="1:14" s="437" customFormat="1" ht="12.75" customHeight="1">
      <c r="A2" s="436"/>
      <c r="B2" s="13"/>
      <c r="C2" s="13"/>
      <c r="D2" s="467"/>
      <c r="E2" s="467"/>
      <c r="F2" s="13"/>
      <c r="G2" s="13"/>
      <c r="H2" s="546" t="s">
        <v>79</v>
      </c>
      <c r="I2" s="546"/>
      <c r="J2" s="546"/>
      <c r="K2" s="436"/>
      <c r="L2" s="436"/>
      <c r="M2" s="436"/>
      <c r="N2" s="436"/>
    </row>
    <row r="3" spans="1:14" s="19" customFormat="1" ht="15" thickBot="1">
      <c r="B3" s="20" t="s">
        <v>108</v>
      </c>
      <c r="C3" s="21" t="s">
        <v>254</v>
      </c>
      <c r="D3" s="21"/>
      <c r="E3" s="21"/>
      <c r="F3" s="22"/>
      <c r="G3" s="22"/>
    </row>
    <row r="4" spans="1:14" s="437" customFormat="1" ht="14.25">
      <c r="A4" s="438"/>
      <c r="B4" s="441"/>
      <c r="C4" s="441"/>
      <c r="D4" s="441"/>
      <c r="E4" s="13"/>
      <c r="F4" s="440"/>
      <c r="G4" s="440"/>
      <c r="H4" s="441"/>
      <c r="I4" s="442"/>
    </row>
    <row r="5" spans="1:14" s="437" customFormat="1">
      <c r="A5" s="438"/>
      <c r="B5" s="440" t="s">
        <v>36</v>
      </c>
      <c r="C5" s="440"/>
      <c r="D5" s="440"/>
      <c r="E5" s="440"/>
      <c r="F5" s="440"/>
      <c r="G5" s="440"/>
      <c r="H5" s="440"/>
      <c r="I5" s="438"/>
    </row>
    <row r="6" spans="1:14" s="437" customFormat="1" ht="15" customHeight="1">
      <c r="A6" s="542" t="s">
        <v>272</v>
      </c>
      <c r="B6" s="542"/>
      <c r="C6" s="542"/>
      <c r="D6" s="542"/>
      <c r="E6" s="542"/>
      <c r="F6" s="542"/>
      <c r="G6" s="542"/>
      <c r="H6" s="542"/>
      <c r="I6" s="542"/>
    </row>
    <row r="7" spans="1:14" s="437" customFormat="1">
      <c r="A7" s="438"/>
      <c r="B7" s="441"/>
      <c r="C7" s="441"/>
      <c r="D7" s="441"/>
      <c r="E7" s="441"/>
      <c r="F7" s="441"/>
      <c r="G7" s="441"/>
      <c r="H7" s="441"/>
      <c r="I7" s="438"/>
    </row>
    <row r="8" spans="1:14" ht="85.5">
      <c r="A8" s="470"/>
      <c r="B8" s="471"/>
      <c r="C8" s="472" t="s">
        <v>65</v>
      </c>
      <c r="D8" s="472" t="s">
        <v>66</v>
      </c>
      <c r="E8" s="472" t="s">
        <v>67</v>
      </c>
      <c r="F8" s="472" t="s">
        <v>68</v>
      </c>
      <c r="G8" s="473" t="s">
        <v>69</v>
      </c>
      <c r="H8" s="473" t="s">
        <v>70</v>
      </c>
      <c r="I8" s="474" t="s">
        <v>71</v>
      </c>
    </row>
    <row r="9" spans="1:14">
      <c r="A9" s="27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7">
        <v>9</v>
      </c>
    </row>
    <row r="10" spans="1:14" ht="67.5">
      <c r="A10" s="464">
        <v>1</v>
      </c>
      <c r="B10" s="475" t="s">
        <v>72</v>
      </c>
      <c r="C10" s="24" t="s">
        <v>2</v>
      </c>
      <c r="D10" s="24" t="s">
        <v>2</v>
      </c>
      <c r="E10" s="24" t="s">
        <v>2</v>
      </c>
      <c r="F10" s="24">
        <v>392.2</v>
      </c>
      <c r="G10" s="24">
        <v>29.32</v>
      </c>
      <c r="H10" s="25">
        <f>F10*G10</f>
        <v>11499.304</v>
      </c>
      <c r="I10" s="25">
        <f>H10*0.05348</f>
        <v>614.98277791999999</v>
      </c>
    </row>
    <row r="11" spans="1:14" ht="67.5">
      <c r="A11" s="464">
        <v>2</v>
      </c>
      <c r="B11" s="475" t="s">
        <v>73</v>
      </c>
      <c r="C11" s="24" t="s">
        <v>2</v>
      </c>
      <c r="D11" s="24" t="s">
        <v>2</v>
      </c>
      <c r="E11" s="24" t="s">
        <v>2</v>
      </c>
      <c r="F11" s="32">
        <v>868</v>
      </c>
      <c r="G11" s="24">
        <v>21.4</v>
      </c>
      <c r="H11" s="25">
        <f>F11*G11</f>
        <v>18575.199999999997</v>
      </c>
      <c r="I11" s="25">
        <f t="shared" ref="I11" si="0">H11*0.05348</f>
        <v>993.40169599999979</v>
      </c>
    </row>
    <row r="12" spans="1:14" ht="67.5">
      <c r="A12" s="464">
        <v>3</v>
      </c>
      <c r="B12" s="475" t="s">
        <v>74</v>
      </c>
      <c r="C12" s="32">
        <v>36</v>
      </c>
      <c r="D12" s="24" t="s">
        <v>2</v>
      </c>
      <c r="E12" s="24" t="s">
        <v>2</v>
      </c>
      <c r="F12" s="24" t="s">
        <v>2</v>
      </c>
      <c r="G12" s="24">
        <v>1100</v>
      </c>
      <c r="H12" s="30">
        <f>C12*G12</f>
        <v>39600</v>
      </c>
      <c r="I12" s="25">
        <f>H12*0.05348</f>
        <v>2117.808</v>
      </c>
    </row>
    <row r="13" spans="1:14" ht="59.25" customHeight="1">
      <c r="A13" s="464">
        <v>4</v>
      </c>
      <c r="B13" s="475" t="s">
        <v>75</v>
      </c>
      <c r="C13" s="24" t="s">
        <v>2</v>
      </c>
      <c r="D13" s="30">
        <f>SUM(D15:D17)</f>
        <v>0.7</v>
      </c>
      <c r="E13" s="30">
        <f>SUM(E15:E17)</f>
        <v>2016</v>
      </c>
      <c r="F13" s="24" t="s">
        <v>2</v>
      </c>
      <c r="G13" s="24" t="s">
        <v>2</v>
      </c>
      <c r="H13" s="25">
        <f>SUM(H15:H17)</f>
        <v>1411.1999999999998</v>
      </c>
      <c r="I13" s="25">
        <f>H13*0.05348</f>
        <v>75.470975999999993</v>
      </c>
    </row>
    <row r="14" spans="1:14" ht="21" customHeight="1">
      <c r="A14" s="27"/>
      <c r="B14" s="475" t="s">
        <v>80</v>
      </c>
      <c r="C14" s="24"/>
      <c r="D14" s="24"/>
      <c r="E14" s="24"/>
      <c r="F14" s="24"/>
      <c r="G14" s="24"/>
      <c r="H14" s="30"/>
      <c r="I14" s="25">
        <f t="shared" ref="I14:I17" si="1">H14*0.05348</f>
        <v>0</v>
      </c>
    </row>
    <row r="15" spans="1:14">
      <c r="A15" s="465" t="s">
        <v>3</v>
      </c>
      <c r="B15" s="37" t="s">
        <v>119</v>
      </c>
      <c r="C15" s="24" t="s">
        <v>2</v>
      </c>
      <c r="D15" s="24">
        <v>0.7</v>
      </c>
      <c r="E15" s="24">
        <v>2016</v>
      </c>
      <c r="F15" s="24" t="s">
        <v>2</v>
      </c>
      <c r="G15" s="24" t="s">
        <v>2</v>
      </c>
      <c r="H15" s="30">
        <f>D15*E15</f>
        <v>1411.1999999999998</v>
      </c>
      <c r="I15" s="25">
        <f t="shared" si="1"/>
        <v>75.470975999999993</v>
      </c>
    </row>
    <row r="16" spans="1:14">
      <c r="A16" s="465" t="s">
        <v>4</v>
      </c>
      <c r="B16" s="37"/>
      <c r="C16" s="24" t="s">
        <v>2</v>
      </c>
      <c r="D16" s="24"/>
      <c r="E16" s="24"/>
      <c r="F16" s="24" t="s">
        <v>2</v>
      </c>
      <c r="G16" s="24" t="s">
        <v>2</v>
      </c>
      <c r="H16" s="30">
        <f>D16*E16</f>
        <v>0</v>
      </c>
      <c r="I16" s="25">
        <f t="shared" si="1"/>
        <v>0</v>
      </c>
    </row>
    <row r="17" spans="1:14">
      <c r="A17" s="465" t="s">
        <v>5</v>
      </c>
      <c r="B17" s="37"/>
      <c r="C17" s="24" t="s">
        <v>2</v>
      </c>
      <c r="D17" s="24"/>
      <c r="E17" s="24"/>
      <c r="F17" s="24" t="s">
        <v>2</v>
      </c>
      <c r="G17" s="24" t="s">
        <v>2</v>
      </c>
      <c r="H17" s="30">
        <f>D17*E17</f>
        <v>0</v>
      </c>
      <c r="I17" s="25">
        <f t="shared" si="1"/>
        <v>0</v>
      </c>
    </row>
    <row r="18" spans="1:14" ht="31.5" customHeight="1">
      <c r="A18" s="27"/>
      <c r="B18" s="37" t="s">
        <v>38</v>
      </c>
      <c r="C18" s="24"/>
      <c r="D18" s="24" t="s">
        <v>2</v>
      </c>
      <c r="E18" s="24" t="s">
        <v>2</v>
      </c>
      <c r="F18" s="24" t="s">
        <v>2</v>
      </c>
      <c r="G18" s="24" t="s">
        <v>2</v>
      </c>
      <c r="H18" s="26">
        <f>SUM(H10:H13)</f>
        <v>71085.703999999998</v>
      </c>
      <c r="I18" s="26">
        <f>SUM(I10:I13)*0.65</f>
        <v>2471.081242448</v>
      </c>
      <c r="J18" s="483"/>
    </row>
    <row r="19" spans="1:14" ht="18" customHeight="1">
      <c r="B19" s="484"/>
      <c r="C19" s="484"/>
      <c r="D19" s="484"/>
      <c r="E19" s="484"/>
      <c r="F19" s="484"/>
      <c r="G19" s="484"/>
      <c r="H19" s="484"/>
    </row>
    <row r="20" spans="1:14" s="437" customFormat="1" ht="14.25">
      <c r="A20" s="466"/>
      <c r="B20" s="13"/>
      <c r="C20" s="13"/>
      <c r="D20" s="467"/>
      <c r="E20" s="467"/>
      <c r="F20" s="13"/>
      <c r="G20" s="13"/>
      <c r="H20" s="547"/>
      <c r="I20" s="547"/>
      <c r="J20" s="436"/>
      <c r="K20" s="10"/>
      <c r="L20" s="522" t="s">
        <v>81</v>
      </c>
      <c r="M20" s="469"/>
      <c r="N20" s="436"/>
    </row>
    <row r="21" spans="1:14" s="437" customFormat="1" ht="12.75" customHeight="1">
      <c r="A21" s="466"/>
      <c r="B21" s="13"/>
      <c r="C21" s="13"/>
      <c r="D21" s="467"/>
      <c r="E21" s="467"/>
      <c r="F21" s="13"/>
      <c r="G21" s="13"/>
      <c r="H21" s="547"/>
      <c r="I21" s="547"/>
      <c r="J21" s="436"/>
      <c r="K21" s="546" t="s">
        <v>79</v>
      </c>
      <c r="L21" s="546"/>
      <c r="M21" s="546"/>
      <c r="N21" s="436"/>
    </row>
    <row r="22" spans="1:14" s="437" customFormat="1" ht="14.25" customHeight="1" thickBot="1">
      <c r="B22" s="20" t="s">
        <v>108</v>
      </c>
      <c r="C22" s="21" t="s">
        <v>254</v>
      </c>
      <c r="D22" s="21"/>
      <c r="E22" s="21"/>
      <c r="F22" s="22"/>
      <c r="G22" s="22"/>
    </row>
    <row r="23" spans="1:14" s="437" customFormat="1" ht="23.25" customHeight="1">
      <c r="A23" s="438"/>
      <c r="B23" s="440" t="s">
        <v>36</v>
      </c>
      <c r="C23" s="440"/>
      <c r="D23" s="440"/>
      <c r="E23" s="440"/>
      <c r="F23" s="440"/>
      <c r="G23" s="440"/>
      <c r="H23" s="443"/>
      <c r="I23" s="443"/>
      <c r="J23" s="443"/>
      <c r="K23" s="444"/>
      <c r="L23" s="444"/>
      <c r="M23" s="444"/>
    </row>
    <row r="24" spans="1:14" s="437" customFormat="1" ht="15" customHeight="1">
      <c r="A24" s="542" t="s">
        <v>273</v>
      </c>
      <c r="B24" s="542"/>
      <c r="C24" s="542"/>
      <c r="D24" s="542"/>
      <c r="E24" s="542"/>
      <c r="F24" s="542"/>
      <c r="G24" s="542"/>
      <c r="H24" s="542"/>
      <c r="I24" s="542"/>
      <c r="J24" s="542"/>
      <c r="K24" s="542"/>
      <c r="L24" s="542"/>
      <c r="M24" s="542"/>
    </row>
    <row r="25" spans="1:14" s="437" customFormat="1">
      <c r="A25" s="438"/>
      <c r="B25" s="440"/>
      <c r="C25" s="440"/>
      <c r="D25" s="440"/>
      <c r="E25" s="440"/>
      <c r="F25" s="440"/>
      <c r="G25" s="440"/>
      <c r="H25" s="440"/>
      <c r="I25" s="440"/>
      <c r="J25" s="440"/>
      <c r="K25" s="438"/>
      <c r="L25" s="438"/>
      <c r="M25" s="444"/>
    </row>
    <row r="26" spans="1:14" ht="121.5">
      <c r="A26" s="470"/>
      <c r="B26" s="38" t="s">
        <v>83</v>
      </c>
      <c r="C26" s="38" t="s">
        <v>92</v>
      </c>
      <c r="D26" s="24" t="s">
        <v>85</v>
      </c>
      <c r="E26" s="485" t="s">
        <v>93</v>
      </c>
      <c r="F26" s="24" t="s">
        <v>94</v>
      </c>
      <c r="G26" s="24" t="s">
        <v>95</v>
      </c>
      <c r="H26" s="24" t="s">
        <v>96</v>
      </c>
      <c r="I26" s="24" t="s">
        <v>97</v>
      </c>
      <c r="J26" s="24" t="s">
        <v>98</v>
      </c>
      <c r="K26" s="24" t="s">
        <v>99</v>
      </c>
      <c r="L26" s="24" t="s">
        <v>100</v>
      </c>
      <c r="M26" s="486" t="s">
        <v>101</v>
      </c>
    </row>
    <row r="27" spans="1:14" ht="18" customHeight="1">
      <c r="A27" s="27">
        <v>1</v>
      </c>
      <c r="B27" s="24">
        <v>2</v>
      </c>
      <c r="C27" s="24">
        <v>3</v>
      </c>
      <c r="D27" s="24">
        <v>4</v>
      </c>
      <c r="E27" s="445">
        <v>5</v>
      </c>
      <c r="F27" s="24">
        <v>6</v>
      </c>
      <c r="G27" s="24">
        <v>7</v>
      </c>
      <c r="H27" s="24">
        <v>8</v>
      </c>
      <c r="I27" s="24">
        <v>9</v>
      </c>
      <c r="J27" s="24">
        <v>10</v>
      </c>
      <c r="K27" s="27">
        <v>11</v>
      </c>
      <c r="L27" s="27">
        <v>12</v>
      </c>
      <c r="M27" s="27">
        <v>13</v>
      </c>
    </row>
    <row r="28" spans="1:14" ht="22.5" customHeight="1">
      <c r="A28" s="27">
        <v>1</v>
      </c>
      <c r="B28" s="24"/>
      <c r="C28" s="38" t="s">
        <v>89</v>
      </c>
      <c r="D28" s="24"/>
      <c r="E28" s="40"/>
      <c r="F28" s="24"/>
      <c r="G28" s="30">
        <f t="shared" ref="G28:G35" si="2">D28*F28</f>
        <v>0</v>
      </c>
      <c r="H28" s="24" t="s">
        <v>2</v>
      </c>
      <c r="I28" s="24" t="s">
        <v>2</v>
      </c>
      <c r="J28" s="24" t="s">
        <v>2</v>
      </c>
      <c r="K28" s="25">
        <f>D28*F28</f>
        <v>0</v>
      </c>
      <c r="L28" s="27"/>
      <c r="M28" s="25">
        <f t="shared" ref="M28:M35" si="3">K28*L28</f>
        <v>0</v>
      </c>
    </row>
    <row r="29" spans="1:14" ht="27">
      <c r="A29" s="27">
        <v>2</v>
      </c>
      <c r="B29" s="37"/>
      <c r="C29" s="38" t="s">
        <v>102</v>
      </c>
      <c r="D29" s="24"/>
      <c r="E29" s="40"/>
      <c r="F29" s="24"/>
      <c r="G29" s="30">
        <f t="shared" si="2"/>
        <v>0</v>
      </c>
      <c r="H29" s="25" t="s">
        <v>2</v>
      </c>
      <c r="I29" s="25" t="s">
        <v>2</v>
      </c>
      <c r="J29" s="24" t="s">
        <v>2</v>
      </c>
      <c r="K29" s="25">
        <f>D29*F29</f>
        <v>0</v>
      </c>
      <c r="L29" s="27"/>
      <c r="M29" s="25">
        <f t="shared" si="3"/>
        <v>0</v>
      </c>
    </row>
    <row r="30" spans="1:14">
      <c r="A30" s="27">
        <v>3</v>
      </c>
      <c r="B30" s="36"/>
      <c r="C30" s="38" t="s">
        <v>89</v>
      </c>
      <c r="D30" s="24"/>
      <c r="E30" s="24"/>
      <c r="F30" s="24"/>
      <c r="G30" s="30">
        <f t="shared" si="2"/>
        <v>0</v>
      </c>
      <c r="H30" s="25">
        <v>147</v>
      </c>
      <c r="I30" s="24" t="s">
        <v>2</v>
      </c>
      <c r="J30" s="24" t="s">
        <v>2</v>
      </c>
      <c r="K30" s="25">
        <f>G30*H30</f>
        <v>0</v>
      </c>
      <c r="L30" s="39">
        <v>0.14369999999999999</v>
      </c>
      <c r="M30" s="25">
        <f t="shared" si="3"/>
        <v>0</v>
      </c>
    </row>
    <row r="31" spans="1:14" ht="30.75" customHeight="1">
      <c r="A31" s="27">
        <v>4</v>
      </c>
      <c r="B31" s="37" t="s">
        <v>246</v>
      </c>
      <c r="C31" s="38" t="s">
        <v>102</v>
      </c>
      <c r="D31" s="24">
        <v>3780.6</v>
      </c>
      <c r="E31" s="24">
        <v>3780.6</v>
      </c>
      <c r="F31" s="24">
        <v>2.63E-2</v>
      </c>
      <c r="G31" s="30">
        <f t="shared" si="2"/>
        <v>99.429779999999994</v>
      </c>
      <c r="H31" s="25">
        <v>147</v>
      </c>
      <c r="I31" s="25" t="s">
        <v>2</v>
      </c>
      <c r="J31" s="24" t="s">
        <v>2</v>
      </c>
      <c r="K31" s="25">
        <f>G31*H31</f>
        <v>14616.177659999999</v>
      </c>
      <c r="L31" s="39">
        <v>0.14369999999999999</v>
      </c>
      <c r="M31" s="25">
        <f t="shared" si="3"/>
        <v>2100.3447297419998</v>
      </c>
    </row>
    <row r="32" spans="1:14" s="75" customFormat="1">
      <c r="A32" s="119">
        <v>2</v>
      </c>
      <c r="B32" s="120"/>
      <c r="C32" s="38" t="s">
        <v>89</v>
      </c>
      <c r="D32" s="24"/>
      <c r="E32" s="24"/>
      <c r="F32" s="24"/>
      <c r="G32" s="30">
        <f t="shared" ref="G32" si="4">E32*F32</f>
        <v>0</v>
      </c>
      <c r="H32" s="25" t="s">
        <v>2</v>
      </c>
      <c r="I32" s="24">
        <v>139</v>
      </c>
      <c r="J32" s="24" t="s">
        <v>2</v>
      </c>
      <c r="K32" s="25">
        <f>G32*I32</f>
        <v>0</v>
      </c>
      <c r="L32" s="39">
        <v>0.14369999999999999</v>
      </c>
      <c r="M32" s="25">
        <f t="shared" ref="M32" si="5">K32*L32</f>
        <v>0</v>
      </c>
    </row>
    <row r="33" spans="1:13" ht="27">
      <c r="A33" s="27">
        <v>6</v>
      </c>
      <c r="B33" s="37"/>
      <c r="C33" s="38" t="s">
        <v>102</v>
      </c>
      <c r="D33" s="24"/>
      <c r="E33" s="24"/>
      <c r="F33" s="24"/>
      <c r="G33" s="30">
        <f t="shared" si="2"/>
        <v>0</v>
      </c>
      <c r="H33" s="24" t="s">
        <v>2</v>
      </c>
      <c r="I33" s="25" t="s">
        <v>2</v>
      </c>
      <c r="J33" s="24" t="s">
        <v>2</v>
      </c>
      <c r="K33" s="25">
        <f>D33*F33</f>
        <v>0</v>
      </c>
      <c r="L33" s="27"/>
      <c r="M33" s="25">
        <f t="shared" ref="M33:M34" si="6">K33*L33</f>
        <v>0</v>
      </c>
    </row>
    <row r="34" spans="1:13">
      <c r="A34" s="27">
        <v>7</v>
      </c>
      <c r="B34" s="36"/>
      <c r="C34" s="38" t="s">
        <v>89</v>
      </c>
      <c r="D34" s="24"/>
      <c r="E34" s="24"/>
      <c r="F34" s="24"/>
      <c r="G34" s="30">
        <f t="shared" si="2"/>
        <v>0</v>
      </c>
      <c r="H34" s="25">
        <v>147</v>
      </c>
      <c r="I34" s="25" t="s">
        <v>2</v>
      </c>
      <c r="J34" s="24" t="s">
        <v>2</v>
      </c>
      <c r="K34" s="25">
        <f>G34*H34</f>
        <v>0</v>
      </c>
      <c r="L34" s="39">
        <v>0.14369999999999999</v>
      </c>
      <c r="M34" s="25">
        <f t="shared" si="6"/>
        <v>0</v>
      </c>
    </row>
    <row r="35" spans="1:13" ht="27">
      <c r="A35" s="27">
        <v>8</v>
      </c>
      <c r="B35" s="37"/>
      <c r="C35" s="38" t="s">
        <v>102</v>
      </c>
      <c r="D35" s="24"/>
      <c r="E35" s="40"/>
      <c r="F35" s="24"/>
      <c r="G35" s="30">
        <f t="shared" si="2"/>
        <v>0</v>
      </c>
      <c r="H35" s="25" t="s">
        <v>2</v>
      </c>
      <c r="I35" s="25" t="s">
        <v>2</v>
      </c>
      <c r="J35" s="24" t="s">
        <v>2</v>
      </c>
      <c r="K35" s="25">
        <f>D35*F35</f>
        <v>0</v>
      </c>
      <c r="L35" s="27"/>
      <c r="M35" s="25">
        <f t="shared" si="3"/>
        <v>0</v>
      </c>
    </row>
    <row r="36" spans="1:13" ht="22.5" customHeight="1">
      <c r="A36" s="27"/>
      <c r="B36" s="37" t="s">
        <v>38</v>
      </c>
      <c r="C36" s="24" t="s">
        <v>2</v>
      </c>
      <c r="D36" s="24" t="s">
        <v>2</v>
      </c>
      <c r="E36" s="40"/>
      <c r="F36" s="24" t="s">
        <v>2</v>
      </c>
      <c r="G36" s="24" t="s">
        <v>2</v>
      </c>
      <c r="H36" s="24" t="s">
        <v>2</v>
      </c>
      <c r="I36" s="24" t="s">
        <v>2</v>
      </c>
      <c r="J36" s="24" t="s">
        <v>2</v>
      </c>
      <c r="K36" s="24" t="s">
        <v>2</v>
      </c>
      <c r="L36" s="24" t="s">
        <v>2</v>
      </c>
      <c r="M36" s="30">
        <f>SUM(M30:M35)</f>
        <v>2100.3447297419998</v>
      </c>
    </row>
    <row r="37" spans="1:13" ht="22.5" customHeight="1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  <c r="L37" s="490"/>
    </row>
    <row r="38" spans="1:13" ht="14.25">
      <c r="A38" s="491"/>
      <c r="B38" s="548"/>
      <c r="C38" s="548"/>
      <c r="D38" s="548"/>
      <c r="E38" s="548"/>
      <c r="F38" s="548"/>
      <c r="G38" s="548"/>
      <c r="H38" s="548"/>
      <c r="I38" s="548"/>
      <c r="J38" s="548"/>
      <c r="K38" s="548"/>
      <c r="L38" s="548"/>
    </row>
    <row r="39" spans="1:13" ht="15.75" customHeight="1">
      <c r="A39" s="491"/>
      <c r="B39" s="492"/>
      <c r="C39" s="492"/>
      <c r="D39" s="492"/>
      <c r="E39" s="492"/>
      <c r="F39" s="492"/>
      <c r="G39" s="492"/>
      <c r="H39" s="492"/>
      <c r="I39" s="492"/>
      <c r="J39" s="492"/>
      <c r="K39" s="492"/>
      <c r="L39" s="492"/>
    </row>
    <row r="40" spans="1:13" s="23" customFormat="1" ht="14.25">
      <c r="A40" s="29" t="s">
        <v>103</v>
      </c>
      <c r="B40" s="28"/>
      <c r="C40" s="493"/>
      <c r="D40" s="493"/>
      <c r="E40" s="494"/>
      <c r="F40" s="493"/>
      <c r="G40" s="493"/>
      <c r="H40" s="493"/>
      <c r="I40" s="493"/>
      <c r="J40" s="493"/>
      <c r="K40" s="493"/>
      <c r="L40" s="495"/>
    </row>
    <row r="41" spans="1:13" s="23" customFormat="1">
      <c r="A41" s="545" t="s">
        <v>104</v>
      </c>
      <c r="B41" s="545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</row>
    <row r="42" spans="1:13" s="23" customFormat="1">
      <c r="A42" s="545"/>
      <c r="B42" s="545"/>
      <c r="C42" s="545"/>
      <c r="D42" s="545"/>
      <c r="E42" s="545"/>
      <c r="F42" s="545"/>
      <c r="G42" s="545"/>
      <c r="H42" s="545"/>
      <c r="I42" s="545"/>
      <c r="J42" s="545"/>
      <c r="K42" s="545"/>
      <c r="L42" s="545"/>
      <c r="M42" s="545"/>
    </row>
    <row r="43" spans="1:13" s="23" customFormat="1" ht="27.75" customHeight="1">
      <c r="A43" s="545"/>
      <c r="B43" s="545"/>
      <c r="C43" s="545"/>
      <c r="D43" s="545"/>
      <c r="E43" s="545"/>
      <c r="F43" s="545"/>
      <c r="G43" s="545"/>
      <c r="H43" s="545"/>
      <c r="I43" s="545"/>
      <c r="J43" s="545"/>
      <c r="K43" s="545"/>
      <c r="L43" s="545"/>
      <c r="M43" s="545"/>
    </row>
    <row r="44" spans="1:13" s="23" customFormat="1">
      <c r="A44" s="496"/>
      <c r="B44" s="493"/>
      <c r="C44" s="497"/>
      <c r="D44" s="497"/>
      <c r="E44" s="497"/>
      <c r="F44" s="497"/>
      <c r="G44" s="497"/>
      <c r="H44" s="497"/>
      <c r="I44" s="497"/>
      <c r="J44" s="498"/>
      <c r="K44" s="498"/>
      <c r="L44" s="498"/>
    </row>
  </sheetData>
  <mergeCells count="8">
    <mergeCell ref="B38:L38"/>
    <mergeCell ref="A41:M43"/>
    <mergeCell ref="H2:J2"/>
    <mergeCell ref="A6:I6"/>
    <mergeCell ref="H20:I20"/>
    <mergeCell ref="H21:I21"/>
    <mergeCell ref="K21:M21"/>
    <mergeCell ref="A24:M24"/>
  </mergeCells>
  <pageMargins left="0.35" right="0.17" top="0.33" bottom="0.28000000000000003" header="0.23" footer="0.18"/>
  <pageSetup scale="80" orientation="landscape" verticalDpi="0" r:id="rId1"/>
  <headerFooter alignWithMargins="0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60"/>
  <sheetViews>
    <sheetView topLeftCell="C13" zoomScaleNormal="100" workbookViewId="0">
      <selection activeCell="I19" activeCellId="1" sqref="A29 I19"/>
    </sheetView>
  </sheetViews>
  <sheetFormatPr defaultColWidth="9.140625" defaultRowHeight="13.5"/>
  <cols>
    <col min="1" max="1" width="3.7109375" style="75" customWidth="1"/>
    <col min="2" max="2" width="24.28515625" style="75" customWidth="1"/>
    <col min="3" max="3" width="10.85546875" style="75" customWidth="1"/>
    <col min="4" max="4" width="10.5703125" style="75" customWidth="1"/>
    <col min="5" max="6" width="9.140625" style="75"/>
    <col min="7" max="7" width="12.140625" style="75" customWidth="1"/>
    <col min="8" max="8" width="11.28515625" style="75" customWidth="1"/>
    <col min="9" max="9" width="11.85546875" style="75" customWidth="1"/>
    <col min="10" max="11" width="9.140625" style="75"/>
    <col min="12" max="12" width="10.7109375" style="75" customWidth="1"/>
    <col min="13" max="16384" width="9.140625" style="75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15" thickBot="1">
      <c r="B3" s="62" t="s">
        <v>108</v>
      </c>
      <c r="C3" s="63" t="s">
        <v>42</v>
      </c>
      <c r="D3" s="63"/>
      <c r="E3" s="63"/>
      <c r="F3" s="64"/>
      <c r="G3" s="64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ht="63.75">
      <c r="A8" s="70"/>
      <c r="B8" s="71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>
      <c r="A9" s="70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0">
        <v>9</v>
      </c>
    </row>
    <row r="10" spans="1:14" ht="81">
      <c r="A10" s="70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31">
        <v>3520</v>
      </c>
      <c r="G10" s="34">
        <v>29.32</v>
      </c>
      <c r="H10" s="78">
        <f>F10*G10</f>
        <v>103206.39999999999</v>
      </c>
      <c r="I10" s="25">
        <f>H10*0.05348</f>
        <v>5519.4782719999994</v>
      </c>
    </row>
    <row r="11" spans="1:14" ht="94.5">
      <c r="A11" s="70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31">
        <v>3486</v>
      </c>
      <c r="G11" s="34">
        <v>21.4</v>
      </c>
      <c r="H11" s="78">
        <f>F11*G11</f>
        <v>74600.399999999994</v>
      </c>
      <c r="I11" s="25">
        <f t="shared" ref="I11:I18" si="0">H11*0.05348</f>
        <v>3989.6293919999998</v>
      </c>
    </row>
    <row r="12" spans="1:14" ht="81">
      <c r="A12" s="70">
        <v>3</v>
      </c>
      <c r="B12" s="77" t="s">
        <v>74</v>
      </c>
      <c r="C12" s="79">
        <v>155</v>
      </c>
      <c r="D12" s="34" t="s">
        <v>2</v>
      </c>
      <c r="E12" s="34" t="s">
        <v>2</v>
      </c>
      <c r="F12" s="34" t="s">
        <v>2</v>
      </c>
      <c r="G12" s="34">
        <v>1100</v>
      </c>
      <c r="H12" s="80">
        <f>C12*G12</f>
        <v>170500</v>
      </c>
      <c r="I12" s="25">
        <f t="shared" si="0"/>
        <v>9118.34</v>
      </c>
    </row>
    <row r="13" spans="1:14" ht="67.5">
      <c r="A13" s="70">
        <v>4</v>
      </c>
      <c r="B13" s="77" t="s">
        <v>75</v>
      </c>
      <c r="C13" s="34" t="s">
        <v>2</v>
      </c>
      <c r="D13" s="80">
        <f>SUM(D15:D18)</f>
        <v>13.9</v>
      </c>
      <c r="E13" s="80">
        <f>SUM(E15:E18)</f>
        <v>18740</v>
      </c>
      <c r="F13" s="34" t="s">
        <v>2</v>
      </c>
      <c r="G13" s="34" t="s">
        <v>2</v>
      </c>
      <c r="H13" s="78">
        <f>SUM(H15:H18)</f>
        <v>39124</v>
      </c>
      <c r="I13" s="25">
        <f>H13*0.05348</f>
        <v>2092.3515200000002</v>
      </c>
    </row>
    <row r="14" spans="1:14" ht="15" customHeight="1">
      <c r="A14" s="70"/>
      <c r="B14" s="77" t="s">
        <v>80</v>
      </c>
      <c r="C14" s="34"/>
      <c r="D14" s="34"/>
      <c r="E14" s="34"/>
      <c r="F14" s="34"/>
      <c r="G14" s="34"/>
      <c r="H14" s="80"/>
      <c r="I14" s="25">
        <f t="shared" si="0"/>
        <v>0</v>
      </c>
      <c r="M14" s="75" t="s">
        <v>116</v>
      </c>
    </row>
    <row r="15" spans="1:14" ht="24.75" customHeight="1">
      <c r="A15" s="70">
        <v>4.0999999999999996</v>
      </c>
      <c r="B15" s="79" t="s">
        <v>76</v>
      </c>
      <c r="C15" s="34" t="s">
        <v>2</v>
      </c>
      <c r="D15" s="34">
        <v>1.5</v>
      </c>
      <c r="E15" s="34">
        <v>3920</v>
      </c>
      <c r="F15" s="34" t="s">
        <v>2</v>
      </c>
      <c r="G15" s="34" t="s">
        <v>2</v>
      </c>
      <c r="H15" s="80">
        <f>D15*E15</f>
        <v>5880</v>
      </c>
      <c r="I15" s="25">
        <f t="shared" si="0"/>
        <v>314.4624</v>
      </c>
    </row>
    <row r="16" spans="1:14">
      <c r="A16" s="70">
        <v>4.2</v>
      </c>
      <c r="B16" s="79" t="s">
        <v>77</v>
      </c>
      <c r="C16" s="34" t="s">
        <v>2</v>
      </c>
      <c r="D16" s="34">
        <v>7</v>
      </c>
      <c r="E16" s="34">
        <v>2020</v>
      </c>
      <c r="F16" s="34" t="s">
        <v>2</v>
      </c>
      <c r="G16" s="34" t="s">
        <v>2</v>
      </c>
      <c r="H16" s="80">
        <f>D16*E16</f>
        <v>14140</v>
      </c>
      <c r="I16" s="25">
        <f t="shared" si="0"/>
        <v>756.20719999999994</v>
      </c>
    </row>
    <row r="17" spans="1:14">
      <c r="A17" s="70">
        <v>4.3</v>
      </c>
      <c r="B17" s="79" t="s">
        <v>134</v>
      </c>
      <c r="C17" s="34" t="s">
        <v>2</v>
      </c>
      <c r="D17" s="34">
        <v>5</v>
      </c>
      <c r="E17" s="34">
        <v>3040</v>
      </c>
      <c r="F17" s="34" t="s">
        <v>2</v>
      </c>
      <c r="G17" s="34" t="s">
        <v>2</v>
      </c>
      <c r="H17" s="80">
        <f>D17*E17</f>
        <v>15200</v>
      </c>
      <c r="I17" s="25">
        <f t="shared" si="0"/>
        <v>812.89599999999996</v>
      </c>
    </row>
    <row r="18" spans="1:14">
      <c r="A18" s="70">
        <v>4.4000000000000004</v>
      </c>
      <c r="B18" s="79" t="s">
        <v>135</v>
      </c>
      <c r="C18" s="34" t="s">
        <v>2</v>
      </c>
      <c r="D18" s="34">
        <v>0.4</v>
      </c>
      <c r="E18" s="34">
        <v>9760</v>
      </c>
      <c r="F18" s="34" t="s">
        <v>2</v>
      </c>
      <c r="G18" s="34" t="s">
        <v>2</v>
      </c>
      <c r="H18" s="80">
        <f>D18*E18</f>
        <v>3904</v>
      </c>
      <c r="I18" s="25">
        <f t="shared" si="0"/>
        <v>208.78592</v>
      </c>
    </row>
    <row r="19" spans="1:14" ht="16.5">
      <c r="A19" s="82"/>
      <c r="B19" s="83" t="s">
        <v>38</v>
      </c>
      <c r="C19" s="83"/>
      <c r="D19" s="84" t="s">
        <v>2</v>
      </c>
      <c r="E19" s="84" t="s">
        <v>2</v>
      </c>
      <c r="F19" s="84" t="s">
        <v>2</v>
      </c>
      <c r="G19" s="84" t="s">
        <v>2</v>
      </c>
      <c r="H19" s="85">
        <f>SUM(H10:H13)</f>
        <v>387430.8</v>
      </c>
      <c r="I19" s="85">
        <f>SUM(I10:I13)*0.65</f>
        <v>13467.8694696</v>
      </c>
      <c r="J19" s="86"/>
      <c r="N19" s="75" t="s">
        <v>117</v>
      </c>
    </row>
    <row r="21" spans="1:14" ht="14.25">
      <c r="A21" s="557"/>
      <c r="B21" s="557"/>
      <c r="C21" s="557"/>
      <c r="D21" s="557"/>
      <c r="E21" s="557"/>
      <c r="F21" s="557"/>
      <c r="G21" s="557"/>
      <c r="H21" s="557"/>
      <c r="I21" s="557"/>
    </row>
    <row r="23" spans="1:14">
      <c r="A23" s="87"/>
      <c r="B23" s="88"/>
      <c r="C23" s="88"/>
      <c r="D23" s="89"/>
      <c r="E23" s="89"/>
      <c r="F23" s="551"/>
      <c r="G23" s="551"/>
      <c r="H23" s="90"/>
      <c r="I23" s="386" t="s">
        <v>78</v>
      </c>
      <c r="J23" s="88"/>
      <c r="K23" s="90"/>
      <c r="L23" s="90"/>
      <c r="M23" s="90"/>
      <c r="N23" s="90"/>
    </row>
    <row r="24" spans="1:14">
      <c r="A24" s="87"/>
      <c r="B24" s="88"/>
      <c r="C24" s="88"/>
      <c r="D24" s="89"/>
      <c r="E24" s="89"/>
      <c r="F24" s="551"/>
      <c r="G24" s="551"/>
      <c r="H24" s="551" t="s">
        <v>79</v>
      </c>
      <c r="I24" s="551"/>
      <c r="J24" s="551"/>
      <c r="K24" s="90"/>
      <c r="L24" s="90"/>
      <c r="M24" s="90"/>
      <c r="N24" s="90"/>
    </row>
    <row r="25" spans="1:14" ht="15" thickBot="1">
      <c r="A25" s="91"/>
      <c r="B25" s="550" t="s">
        <v>108</v>
      </c>
      <c r="C25" s="550"/>
      <c r="D25" s="92"/>
      <c r="E25" s="552" t="s">
        <v>127</v>
      </c>
      <c r="F25" s="552"/>
      <c r="G25" s="552"/>
      <c r="H25" s="91"/>
      <c r="I25" s="91"/>
      <c r="J25" s="91"/>
      <c r="K25" s="91"/>
      <c r="L25" s="91"/>
      <c r="M25" s="91"/>
      <c r="N25" s="91"/>
    </row>
    <row r="26" spans="1:14" ht="14.25">
      <c r="A26" s="90"/>
      <c r="B26" s="89"/>
      <c r="C26" s="93"/>
      <c r="D26" s="88"/>
      <c r="E26" s="88"/>
      <c r="F26" s="94"/>
      <c r="G26" s="95"/>
      <c r="H26" s="96"/>
      <c r="I26" s="91"/>
      <c r="J26" s="91"/>
      <c r="K26" s="91"/>
      <c r="L26" s="91"/>
      <c r="M26" s="91"/>
      <c r="N26" s="91"/>
    </row>
    <row r="27" spans="1:14">
      <c r="A27" s="90"/>
      <c r="B27" s="97" t="s">
        <v>36</v>
      </c>
      <c r="C27" s="94"/>
      <c r="D27" s="94"/>
      <c r="E27" s="94"/>
      <c r="F27" s="94"/>
      <c r="G27" s="95"/>
      <c r="H27" s="90"/>
      <c r="I27" s="91"/>
      <c r="J27" s="91"/>
      <c r="K27" s="91"/>
      <c r="L27" s="91"/>
      <c r="M27" s="91"/>
      <c r="N27" s="91"/>
    </row>
    <row r="28" spans="1:14" ht="29.25" customHeight="1">
      <c r="A28" s="558" t="s">
        <v>274</v>
      </c>
      <c r="B28" s="558"/>
      <c r="C28" s="558"/>
      <c r="D28" s="558"/>
      <c r="E28" s="558"/>
      <c r="F28" s="558"/>
      <c r="G28" s="558"/>
      <c r="H28" s="558"/>
      <c r="I28" s="91"/>
      <c r="J28" s="91"/>
      <c r="K28" s="91"/>
      <c r="L28" s="91"/>
      <c r="M28" s="91"/>
      <c r="N28" s="91"/>
    </row>
    <row r="29" spans="1:14">
      <c r="A29" s="90"/>
      <c r="B29" s="89"/>
      <c r="C29" s="93"/>
      <c r="D29" s="89"/>
      <c r="E29" s="89"/>
      <c r="F29" s="93"/>
      <c r="G29" s="90"/>
      <c r="H29" s="91"/>
      <c r="I29" s="91"/>
      <c r="J29" s="91"/>
      <c r="K29" s="91"/>
      <c r="L29" s="91"/>
      <c r="M29" s="91"/>
      <c r="N29" s="91"/>
    </row>
    <row r="30" spans="1:14" ht="89.25">
      <c r="A30" s="98" t="s">
        <v>82</v>
      </c>
      <c r="B30" s="72" t="s">
        <v>83</v>
      </c>
      <c r="C30" s="72" t="s">
        <v>84</v>
      </c>
      <c r="D30" s="72" t="s">
        <v>85</v>
      </c>
      <c r="E30" s="72" t="s">
        <v>86</v>
      </c>
      <c r="F30" s="73" t="s">
        <v>188</v>
      </c>
      <c r="G30" s="73" t="s">
        <v>189</v>
      </c>
      <c r="H30" s="74" t="s">
        <v>88</v>
      </c>
      <c r="I30" s="99"/>
      <c r="J30" s="99"/>
      <c r="K30" s="99"/>
    </row>
    <row r="31" spans="1:14">
      <c r="A31" s="98">
        <v>1</v>
      </c>
      <c r="B31" s="72">
        <v>2</v>
      </c>
      <c r="C31" s="72">
        <v>3</v>
      </c>
      <c r="D31" s="72">
        <v>4</v>
      </c>
      <c r="E31" s="72">
        <v>5</v>
      </c>
      <c r="F31" s="72">
        <v>6</v>
      </c>
      <c r="G31" s="98">
        <v>7</v>
      </c>
      <c r="H31" s="98">
        <v>8</v>
      </c>
      <c r="I31" s="99"/>
      <c r="J31" s="99"/>
      <c r="K31" s="99"/>
    </row>
    <row r="32" spans="1:14">
      <c r="A32" s="100">
        <v>1</v>
      </c>
      <c r="B32" s="72"/>
      <c r="C32" s="72" t="s">
        <v>89</v>
      </c>
      <c r="D32" s="101"/>
      <c r="E32" s="101"/>
      <c r="F32" s="101">
        <v>27.1</v>
      </c>
      <c r="G32" s="102">
        <f>E32*F32</f>
        <v>0</v>
      </c>
      <c r="H32" s="103">
        <f>G32*0.05348</f>
        <v>0</v>
      </c>
      <c r="I32" s="99"/>
      <c r="J32" s="99"/>
      <c r="K32" s="99"/>
    </row>
    <row r="33" spans="1:14" ht="25.5">
      <c r="A33" s="98"/>
      <c r="B33" s="72"/>
      <c r="C33" s="72" t="s">
        <v>90</v>
      </c>
      <c r="D33" s="72"/>
      <c r="E33" s="72"/>
      <c r="F33" s="72"/>
      <c r="G33" s="102">
        <f>E33*F33</f>
        <v>0</v>
      </c>
      <c r="H33" s="103">
        <f t="shared" ref="H33:H35" si="1">G33*0.05348</f>
        <v>0</v>
      </c>
      <c r="I33" s="99"/>
      <c r="J33" s="99"/>
      <c r="K33" s="99"/>
    </row>
    <row r="34" spans="1:14" ht="14.25">
      <c r="A34" s="104">
        <v>2</v>
      </c>
      <c r="B34" s="77"/>
      <c r="C34" s="72" t="s">
        <v>89</v>
      </c>
      <c r="D34" s="81"/>
      <c r="E34" s="81"/>
      <c r="F34" s="105"/>
      <c r="G34" s="102">
        <f>E34*F34</f>
        <v>0</v>
      </c>
      <c r="H34" s="103">
        <f t="shared" si="1"/>
        <v>0</v>
      </c>
      <c r="I34" s="91"/>
      <c r="J34" s="91"/>
      <c r="K34" s="91"/>
    </row>
    <row r="35" spans="1:14" ht="25.5">
      <c r="A35" s="106"/>
      <c r="B35" s="77"/>
      <c r="C35" s="72" t="s">
        <v>90</v>
      </c>
      <c r="D35" s="81"/>
      <c r="E35" s="81"/>
      <c r="F35" s="105"/>
      <c r="G35" s="102">
        <f>E35*F35</f>
        <v>0</v>
      </c>
      <c r="H35" s="103">
        <f t="shared" si="1"/>
        <v>0</v>
      </c>
      <c r="I35" s="91"/>
      <c r="J35" s="91"/>
      <c r="K35" s="91"/>
    </row>
    <row r="36" spans="1:14" ht="16.5">
      <c r="A36" s="104"/>
      <c r="B36" s="107" t="s">
        <v>38</v>
      </c>
      <c r="C36" s="108" t="s">
        <v>2</v>
      </c>
      <c r="D36" s="108" t="s">
        <v>2</v>
      </c>
      <c r="E36" s="108" t="s">
        <v>2</v>
      </c>
      <c r="F36" s="108" t="s">
        <v>2</v>
      </c>
      <c r="G36" s="109">
        <f>SUM(G32:G35)</f>
        <v>0</v>
      </c>
      <c r="H36" s="109">
        <f>SUM(H32:H35)</f>
        <v>0</v>
      </c>
      <c r="I36" s="91"/>
      <c r="J36" s="91"/>
      <c r="K36" s="91"/>
    </row>
    <row r="38" spans="1:14" ht="20.25">
      <c r="A38" s="110"/>
      <c r="B38" s="111" t="s">
        <v>91</v>
      </c>
      <c r="C38" s="112"/>
      <c r="D38" s="113"/>
      <c r="E38" s="113"/>
      <c r="F38" s="112"/>
      <c r="G38" s="114"/>
      <c r="H38" s="115">
        <f>I19+H36</f>
        <v>13467.8694696</v>
      </c>
      <c r="I38" s="116"/>
      <c r="J38" s="95"/>
      <c r="K38" s="95"/>
      <c r="L38" s="91"/>
      <c r="M38" s="91"/>
      <c r="N38" s="91"/>
    </row>
    <row r="41" spans="1:14" s="61" customFormat="1">
      <c r="A41" s="56"/>
      <c r="B41" s="57"/>
      <c r="C41" s="57"/>
      <c r="D41" s="58"/>
      <c r="E41" s="58"/>
      <c r="F41" s="57"/>
      <c r="G41" s="57"/>
      <c r="H41" s="549"/>
      <c r="I41" s="549"/>
      <c r="J41" s="59"/>
      <c r="K41" s="385" t="s">
        <v>81</v>
      </c>
      <c r="M41" s="57"/>
      <c r="N41" s="59"/>
    </row>
    <row r="42" spans="1:14" s="61" customFormat="1" ht="12.75" customHeight="1">
      <c r="A42" s="56"/>
      <c r="B42" s="57"/>
      <c r="C42" s="57"/>
      <c r="D42" s="58"/>
      <c r="E42" s="58"/>
      <c r="F42" s="57"/>
      <c r="G42" s="57"/>
      <c r="H42" s="549"/>
      <c r="I42" s="549"/>
      <c r="J42" s="549" t="s">
        <v>79</v>
      </c>
      <c r="K42" s="549"/>
      <c r="L42" s="549"/>
      <c r="M42" s="117"/>
      <c r="N42" s="59"/>
    </row>
    <row r="43" spans="1:14" s="61" customFormat="1" ht="14.25" customHeight="1" thickBot="1">
      <c r="B43" s="555" t="s">
        <v>125</v>
      </c>
      <c r="C43" s="556"/>
      <c r="D43" s="63" t="s">
        <v>42</v>
      </c>
      <c r="E43" s="63"/>
      <c r="F43" s="64"/>
      <c r="G43" s="64"/>
    </row>
    <row r="44" spans="1:14" s="61" customFormat="1" ht="23.25" customHeight="1">
      <c r="A44" s="59"/>
      <c r="B44" s="65" t="s">
        <v>36</v>
      </c>
      <c r="C44" s="65"/>
      <c r="D44" s="65"/>
      <c r="E44" s="65"/>
      <c r="F44" s="65"/>
      <c r="G44" s="65"/>
      <c r="H44" s="118"/>
      <c r="I44" s="118"/>
      <c r="J44" s="118"/>
    </row>
    <row r="45" spans="1:14" s="61" customFormat="1" ht="22.5" customHeight="1">
      <c r="A45" s="553" t="s">
        <v>273</v>
      </c>
      <c r="B45" s="553"/>
      <c r="C45" s="553"/>
      <c r="D45" s="553"/>
      <c r="E45" s="553"/>
      <c r="F45" s="553"/>
      <c r="G45" s="553"/>
      <c r="H45" s="553"/>
      <c r="I45" s="553"/>
      <c r="J45" s="553"/>
      <c r="K45" s="553"/>
      <c r="L45" s="553"/>
      <c r="M45" s="553"/>
    </row>
    <row r="46" spans="1:14" s="61" customFormat="1">
      <c r="A46" s="59"/>
      <c r="B46" s="65"/>
      <c r="C46" s="65"/>
      <c r="D46" s="65"/>
      <c r="E46" s="65"/>
      <c r="F46" s="65"/>
      <c r="G46" s="65"/>
      <c r="H46" s="65"/>
      <c r="I46" s="65"/>
      <c r="J46" s="65"/>
      <c r="K46" s="59"/>
      <c r="L46" s="59"/>
    </row>
    <row r="47" spans="1:14" ht="114.75">
      <c r="A47" s="98" t="s">
        <v>82</v>
      </c>
      <c r="B47" s="72" t="s">
        <v>83</v>
      </c>
      <c r="C47" s="72" t="s">
        <v>92</v>
      </c>
      <c r="D47" s="72" t="s">
        <v>93</v>
      </c>
      <c r="E47" s="72" t="s">
        <v>86</v>
      </c>
      <c r="F47" s="72" t="s">
        <v>94</v>
      </c>
      <c r="G47" s="73" t="s">
        <v>95</v>
      </c>
      <c r="H47" s="72" t="s">
        <v>96</v>
      </c>
      <c r="I47" s="72" t="s">
        <v>97</v>
      </c>
      <c r="J47" s="72" t="s">
        <v>98</v>
      </c>
      <c r="K47" s="73" t="s">
        <v>99</v>
      </c>
      <c r="L47" s="73" t="s">
        <v>100</v>
      </c>
      <c r="M47" s="74" t="s">
        <v>101</v>
      </c>
    </row>
    <row r="48" spans="1:14">
      <c r="A48" s="98">
        <v>1</v>
      </c>
      <c r="B48" s="72">
        <v>2</v>
      </c>
      <c r="C48" s="72">
        <v>3</v>
      </c>
      <c r="D48" s="72">
        <v>4</v>
      </c>
      <c r="E48" s="72">
        <v>5</v>
      </c>
      <c r="F48" s="72">
        <v>6</v>
      </c>
      <c r="G48" s="72">
        <v>7</v>
      </c>
      <c r="H48" s="72">
        <v>8</v>
      </c>
      <c r="I48" s="72">
        <v>9</v>
      </c>
      <c r="J48" s="72">
        <v>10</v>
      </c>
      <c r="K48" s="98">
        <v>11</v>
      </c>
      <c r="L48" s="98">
        <v>12</v>
      </c>
      <c r="M48" s="98">
        <v>13</v>
      </c>
    </row>
    <row r="49" spans="1:13">
      <c r="A49" s="119">
        <v>1</v>
      </c>
      <c r="B49" s="120" t="s">
        <v>136</v>
      </c>
      <c r="C49" s="81" t="s">
        <v>89</v>
      </c>
      <c r="D49" s="34">
        <v>25187</v>
      </c>
      <c r="E49" s="34">
        <v>25187</v>
      </c>
      <c r="F49" s="34">
        <v>1.7500000000000002E-2</v>
      </c>
      <c r="G49" s="121">
        <f t="shared" ref="G49:G54" si="2">E49*F49</f>
        <v>440.77250000000004</v>
      </c>
      <c r="H49" s="122">
        <v>147</v>
      </c>
      <c r="I49" s="81" t="s">
        <v>2</v>
      </c>
      <c r="J49" s="81" t="s">
        <v>2</v>
      </c>
      <c r="K49" s="122">
        <f>G49*H49</f>
        <v>64793.557500000003</v>
      </c>
      <c r="L49" s="520">
        <v>0.14369999999999999</v>
      </c>
      <c r="M49" s="122">
        <f t="shared" ref="M49:M54" si="3">K49*L49</f>
        <v>9310.83421275</v>
      </c>
    </row>
    <row r="50" spans="1:13" ht="27">
      <c r="A50" s="119"/>
      <c r="B50" s="77"/>
      <c r="C50" s="81" t="s">
        <v>102</v>
      </c>
      <c r="D50" s="81"/>
      <c r="E50" s="81"/>
      <c r="F50" s="81"/>
      <c r="G50" s="121">
        <f t="shared" si="2"/>
        <v>0</v>
      </c>
      <c r="H50" s="122">
        <v>147</v>
      </c>
      <c r="I50" s="122" t="s">
        <v>2</v>
      </c>
      <c r="J50" s="81" t="s">
        <v>2</v>
      </c>
      <c r="K50" s="122">
        <f>G50*H50</f>
        <v>0</v>
      </c>
      <c r="L50" s="119">
        <v>0.14369999999999999</v>
      </c>
      <c r="M50" s="122">
        <f t="shared" si="3"/>
        <v>0</v>
      </c>
    </row>
    <row r="51" spans="1:13">
      <c r="A51" s="119">
        <v>2</v>
      </c>
      <c r="B51" s="120"/>
      <c r="C51" s="81" t="s">
        <v>89</v>
      </c>
      <c r="D51" s="81"/>
      <c r="E51" s="34"/>
      <c r="F51" s="34"/>
      <c r="G51" s="121">
        <f t="shared" si="2"/>
        <v>0</v>
      </c>
      <c r="H51" s="81" t="s">
        <v>2</v>
      </c>
      <c r="I51" s="122">
        <v>139</v>
      </c>
      <c r="J51" s="81" t="s">
        <v>2</v>
      </c>
      <c r="K51" s="122">
        <f>G51*I51</f>
        <v>0</v>
      </c>
      <c r="L51" s="119">
        <v>0.14369999999999999</v>
      </c>
      <c r="M51" s="122">
        <f t="shared" si="3"/>
        <v>0</v>
      </c>
    </row>
    <row r="52" spans="1:13" ht="27">
      <c r="A52" s="119"/>
      <c r="B52" s="77"/>
      <c r="C52" s="81" t="s">
        <v>102</v>
      </c>
      <c r="D52" s="81"/>
      <c r="E52" s="81"/>
      <c r="F52" s="81"/>
      <c r="G52" s="121">
        <f t="shared" si="2"/>
        <v>0</v>
      </c>
      <c r="H52" s="81" t="s">
        <v>2</v>
      </c>
      <c r="I52" s="122">
        <v>139</v>
      </c>
      <c r="J52" s="81" t="s">
        <v>2</v>
      </c>
      <c r="K52" s="122">
        <f>G52*I52</f>
        <v>0</v>
      </c>
      <c r="L52" s="119">
        <v>0.14369999999999999</v>
      </c>
      <c r="M52" s="122">
        <f t="shared" si="3"/>
        <v>0</v>
      </c>
    </row>
    <row r="53" spans="1:13">
      <c r="A53" s="119">
        <v>3</v>
      </c>
      <c r="B53" s="81"/>
      <c r="C53" s="81" t="s">
        <v>89</v>
      </c>
      <c r="D53" s="81"/>
      <c r="E53" s="81"/>
      <c r="F53" s="81"/>
      <c r="G53" s="121">
        <f t="shared" si="2"/>
        <v>0</v>
      </c>
      <c r="H53" s="81" t="s">
        <v>2</v>
      </c>
      <c r="I53" s="81" t="s">
        <v>2</v>
      </c>
      <c r="J53" s="121">
        <v>110</v>
      </c>
      <c r="K53" s="122">
        <f>G53*J53</f>
        <v>0</v>
      </c>
      <c r="L53" s="119">
        <v>0.14369999999999999</v>
      </c>
      <c r="M53" s="122">
        <f t="shared" si="3"/>
        <v>0</v>
      </c>
    </row>
    <row r="54" spans="1:13" ht="27">
      <c r="A54" s="119"/>
      <c r="B54" s="77"/>
      <c r="C54" s="81" t="s">
        <v>102</v>
      </c>
      <c r="D54" s="81"/>
      <c r="E54" s="81"/>
      <c r="F54" s="81"/>
      <c r="G54" s="121">
        <f t="shared" si="2"/>
        <v>0</v>
      </c>
      <c r="H54" s="122" t="s">
        <v>2</v>
      </c>
      <c r="I54" s="122" t="s">
        <v>2</v>
      </c>
      <c r="J54" s="122">
        <v>110</v>
      </c>
      <c r="K54" s="122">
        <f>G54*J54</f>
        <v>0</v>
      </c>
      <c r="L54" s="119">
        <v>0.14369999999999999</v>
      </c>
      <c r="M54" s="122">
        <f t="shared" si="3"/>
        <v>0</v>
      </c>
    </row>
    <row r="55" spans="1:13" ht="14.25">
      <c r="A55" s="123"/>
      <c r="B55" s="124" t="s">
        <v>38</v>
      </c>
      <c r="C55" s="108" t="s">
        <v>2</v>
      </c>
      <c r="D55" s="108" t="s">
        <v>2</v>
      </c>
      <c r="E55" s="108" t="s">
        <v>2</v>
      </c>
      <c r="F55" s="108" t="s">
        <v>2</v>
      </c>
      <c r="G55" s="108" t="s">
        <v>2</v>
      </c>
      <c r="H55" s="108" t="s">
        <v>2</v>
      </c>
      <c r="I55" s="108" t="s">
        <v>2</v>
      </c>
      <c r="J55" s="108" t="s">
        <v>2</v>
      </c>
      <c r="K55" s="108" t="s">
        <v>2</v>
      </c>
      <c r="L55" s="108" t="s">
        <v>2</v>
      </c>
      <c r="M55" s="109">
        <f>SUM(M49:M54)</f>
        <v>9310.83421275</v>
      </c>
    </row>
    <row r="56" spans="1:13">
      <c r="A56" s="125"/>
      <c r="B56" s="126"/>
      <c r="C56" s="127"/>
      <c r="D56" s="127"/>
      <c r="E56" s="127"/>
      <c r="F56" s="127"/>
      <c r="G56" s="127"/>
      <c r="H56" s="127"/>
      <c r="I56" s="127"/>
      <c r="J56" s="127"/>
      <c r="K56" s="127"/>
      <c r="L56" s="128"/>
    </row>
    <row r="57" spans="1:13" ht="13.5" customHeight="1">
      <c r="A57" s="129" t="s">
        <v>103</v>
      </c>
      <c r="B57" s="130"/>
      <c r="C57" s="131"/>
      <c r="D57" s="131"/>
      <c r="E57" s="132"/>
      <c r="F57" s="131"/>
      <c r="G57" s="131"/>
      <c r="H57" s="131"/>
      <c r="I57" s="131"/>
      <c r="J57" s="131"/>
      <c r="K57" s="131"/>
      <c r="L57" s="133"/>
    </row>
    <row r="58" spans="1:13" ht="15" customHeight="1">
      <c r="A58" s="554" t="s">
        <v>172</v>
      </c>
      <c r="B58" s="554"/>
      <c r="C58" s="554"/>
      <c r="D58" s="554"/>
      <c r="E58" s="554"/>
      <c r="F58" s="554"/>
      <c r="G58" s="554"/>
      <c r="H58" s="554"/>
      <c r="I58" s="554"/>
      <c r="J58" s="554"/>
      <c r="K58" s="554"/>
      <c r="L58" s="554"/>
      <c r="M58" s="554"/>
    </row>
    <row r="59" spans="1:13">
      <c r="A59" s="554"/>
      <c r="B59" s="554"/>
      <c r="C59" s="554"/>
      <c r="D59" s="554"/>
      <c r="E59" s="554"/>
      <c r="F59" s="554"/>
      <c r="G59" s="554"/>
      <c r="H59" s="554"/>
      <c r="I59" s="554"/>
      <c r="J59" s="554"/>
      <c r="K59" s="554"/>
      <c r="L59" s="554"/>
      <c r="M59" s="554"/>
    </row>
    <row r="60" spans="1:13">
      <c r="A60" s="554"/>
      <c r="B60" s="554"/>
      <c r="C60" s="554"/>
      <c r="D60" s="554"/>
      <c r="E60" s="554"/>
      <c r="F60" s="554"/>
      <c r="G60" s="554"/>
      <c r="H60" s="554"/>
      <c r="I60" s="554"/>
      <c r="J60" s="554"/>
      <c r="K60" s="554"/>
      <c r="L60" s="554"/>
      <c r="M60" s="554"/>
    </row>
  </sheetData>
  <mergeCells count="15">
    <mergeCell ref="A58:M60"/>
    <mergeCell ref="B43:C43"/>
    <mergeCell ref="A21:I21"/>
    <mergeCell ref="A28:H28"/>
    <mergeCell ref="A45:M45"/>
    <mergeCell ref="H2:J2"/>
    <mergeCell ref="H41:I41"/>
    <mergeCell ref="H42:I42"/>
    <mergeCell ref="J42:L42"/>
    <mergeCell ref="B25:C25"/>
    <mergeCell ref="F23:G23"/>
    <mergeCell ref="F24:G24"/>
    <mergeCell ref="H24:J24"/>
    <mergeCell ref="E25:G25"/>
    <mergeCell ref="A6:I6"/>
  </mergeCells>
  <pageMargins left="0.33" right="0.31" top="0.47" bottom="0.43" header="0.2" footer="0.16"/>
  <pageSetup scale="93" orientation="landscape" verticalDpi="0" r:id="rId1"/>
  <headerFooter alignWithMargins="0"/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52"/>
  <sheetViews>
    <sheetView topLeftCell="A4" zoomScaleNormal="100" workbookViewId="0">
      <selection activeCell="I25" activeCellId="1" sqref="E17 I25"/>
    </sheetView>
  </sheetViews>
  <sheetFormatPr defaultColWidth="9.140625" defaultRowHeight="13.5"/>
  <cols>
    <col min="1" max="1" width="4.28515625" style="147" customWidth="1"/>
    <col min="2" max="2" width="31.28515625" style="148" customWidth="1"/>
    <col min="3" max="3" width="8.28515625" style="148" customWidth="1"/>
    <col min="4" max="5" width="10" style="148" customWidth="1"/>
    <col min="6" max="6" width="10.5703125" style="149" customWidth="1"/>
    <col min="7" max="7" width="8" style="148" customWidth="1"/>
    <col min="8" max="8" width="11.85546875" style="149" customWidth="1"/>
    <col min="9" max="9" width="12.140625" style="147" customWidth="1"/>
    <col min="10" max="11" width="9.140625" style="136"/>
    <col min="12" max="12" width="8" style="136" customWidth="1"/>
    <col min="13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14.25" customHeight="1" thickBot="1">
      <c r="B3" s="62" t="s">
        <v>108</v>
      </c>
      <c r="C3" s="134" t="s">
        <v>114</v>
      </c>
      <c r="D3" s="63"/>
      <c r="E3" s="63"/>
      <c r="F3" s="64"/>
      <c r="G3" s="64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35" customFormat="1" ht="63.75">
      <c r="A8" s="70"/>
      <c r="B8" s="71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35" customFormat="1" ht="12.75">
      <c r="A9" s="70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0">
        <v>9</v>
      </c>
    </row>
    <row r="10" spans="1:14" ht="54">
      <c r="A10" s="70">
        <v>1</v>
      </c>
      <c r="B10" s="77" t="s">
        <v>250</v>
      </c>
      <c r="C10" s="34" t="s">
        <v>2</v>
      </c>
      <c r="D10" s="34" t="s">
        <v>2</v>
      </c>
      <c r="E10" s="34" t="s">
        <v>2</v>
      </c>
      <c r="F10" s="32">
        <v>2500</v>
      </c>
      <c r="G10" s="34">
        <v>29.32</v>
      </c>
      <c r="H10" s="78">
        <f>F10*G10</f>
        <v>73300</v>
      </c>
      <c r="I10" s="78">
        <f>H10*0.05348</f>
        <v>3920.0839999999998</v>
      </c>
    </row>
    <row r="11" spans="1:14" ht="67.5">
      <c r="A11" s="70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31">
        <v>0</v>
      </c>
      <c r="G11" s="34">
        <v>21.4</v>
      </c>
      <c r="H11" s="78">
        <f>F11*G11</f>
        <v>0</v>
      </c>
      <c r="I11" s="78">
        <f t="shared" ref="I11:I24" si="0">H11*0.05348</f>
        <v>0</v>
      </c>
    </row>
    <row r="12" spans="1:14" ht="67.5">
      <c r="A12" s="70">
        <v>3</v>
      </c>
      <c r="B12" s="77" t="s">
        <v>74</v>
      </c>
      <c r="C12" s="34">
        <v>130</v>
      </c>
      <c r="D12" s="34" t="s">
        <v>2</v>
      </c>
      <c r="E12" s="34" t="s">
        <v>2</v>
      </c>
      <c r="F12" s="34" t="s">
        <v>2</v>
      </c>
      <c r="G12" s="34">
        <v>1100</v>
      </c>
      <c r="H12" s="80">
        <f>C12*G12</f>
        <v>143000</v>
      </c>
      <c r="I12" s="78">
        <f t="shared" si="0"/>
        <v>7647.64</v>
      </c>
    </row>
    <row r="13" spans="1:14" ht="40.5">
      <c r="A13" s="70">
        <v>4</v>
      </c>
      <c r="B13" s="77" t="s">
        <v>75</v>
      </c>
      <c r="C13" s="34" t="s">
        <v>2</v>
      </c>
      <c r="D13" s="80">
        <f>SUM(D15:D24)</f>
        <v>55.399999999999991</v>
      </c>
      <c r="E13" s="80">
        <f>SUM(E15:E24)</f>
        <v>36612</v>
      </c>
      <c r="F13" s="34" t="s">
        <v>2</v>
      </c>
      <c r="G13" s="34" t="s">
        <v>2</v>
      </c>
      <c r="H13" s="80">
        <f>SUM(H15:H24)</f>
        <v>124230.69999999998</v>
      </c>
      <c r="I13" s="78">
        <f>H13*0.05348</f>
        <v>6643.8578359999992</v>
      </c>
    </row>
    <row r="14" spans="1:14" ht="21" customHeight="1">
      <c r="A14" s="70"/>
      <c r="B14" s="77" t="s">
        <v>80</v>
      </c>
      <c r="C14" s="34"/>
      <c r="D14" s="34"/>
      <c r="E14" s="34"/>
      <c r="F14" s="34"/>
      <c r="G14" s="34"/>
      <c r="H14" s="80"/>
      <c r="I14" s="78">
        <f t="shared" si="0"/>
        <v>0</v>
      </c>
    </row>
    <row r="15" spans="1:14">
      <c r="A15" s="70">
        <v>4.0999999999999996</v>
      </c>
      <c r="B15" s="79" t="s">
        <v>137</v>
      </c>
      <c r="C15" s="34" t="s">
        <v>2</v>
      </c>
      <c r="D15" s="34">
        <v>2.8</v>
      </c>
      <c r="E15" s="137">
        <v>2083</v>
      </c>
      <c r="F15" s="34" t="s">
        <v>2</v>
      </c>
      <c r="G15" s="34" t="s">
        <v>2</v>
      </c>
      <c r="H15" s="80">
        <f t="shared" ref="H15:H24" si="1">D15*E15</f>
        <v>5832.4</v>
      </c>
      <c r="I15" s="78">
        <f t="shared" si="0"/>
        <v>311.91675199999997</v>
      </c>
    </row>
    <row r="16" spans="1:14">
      <c r="A16" s="70">
        <v>4.2</v>
      </c>
      <c r="B16" s="79" t="s">
        <v>138</v>
      </c>
      <c r="C16" s="34" t="s">
        <v>2</v>
      </c>
      <c r="D16" s="34">
        <v>6</v>
      </c>
      <c r="E16" s="137">
        <v>2083</v>
      </c>
      <c r="F16" s="34" t="s">
        <v>2</v>
      </c>
      <c r="G16" s="34" t="s">
        <v>2</v>
      </c>
      <c r="H16" s="80">
        <f t="shared" si="1"/>
        <v>12498</v>
      </c>
      <c r="I16" s="78">
        <f t="shared" si="0"/>
        <v>668.39304000000004</v>
      </c>
    </row>
    <row r="17" spans="1:11">
      <c r="A17" s="70">
        <v>4.3</v>
      </c>
      <c r="B17" s="79" t="s">
        <v>131</v>
      </c>
      <c r="C17" s="34" t="s">
        <v>2</v>
      </c>
      <c r="D17" s="34">
        <v>2.5</v>
      </c>
      <c r="E17" s="137">
        <v>2083</v>
      </c>
      <c r="F17" s="34" t="s">
        <v>2</v>
      </c>
      <c r="G17" s="34" t="s">
        <v>2</v>
      </c>
      <c r="H17" s="80">
        <f t="shared" si="1"/>
        <v>5207.5</v>
      </c>
      <c r="I17" s="78">
        <f t="shared" si="0"/>
        <v>278.49709999999999</v>
      </c>
    </row>
    <row r="18" spans="1:11">
      <c r="A18" s="70">
        <v>4.4000000000000004</v>
      </c>
      <c r="B18" s="79" t="s">
        <v>130</v>
      </c>
      <c r="C18" s="34" t="s">
        <v>2</v>
      </c>
      <c r="D18" s="81">
        <v>36</v>
      </c>
      <c r="E18" s="81">
        <f>244*8</f>
        <v>1952</v>
      </c>
      <c r="F18" s="34"/>
      <c r="G18" s="34"/>
      <c r="H18" s="80">
        <f t="shared" ref="H18" si="2">D18*E18</f>
        <v>70272</v>
      </c>
      <c r="I18" s="78">
        <f t="shared" si="0"/>
        <v>3758.1465600000001</v>
      </c>
    </row>
    <row r="19" spans="1:11">
      <c r="A19" s="70">
        <v>4.5</v>
      </c>
      <c r="B19" s="79" t="s">
        <v>123</v>
      </c>
      <c r="C19" s="34">
        <v>5</v>
      </c>
      <c r="D19" s="34">
        <v>0.4</v>
      </c>
      <c r="E19" s="137">
        <v>11000</v>
      </c>
      <c r="F19" s="34" t="s">
        <v>2</v>
      </c>
      <c r="G19" s="34" t="s">
        <v>2</v>
      </c>
      <c r="H19" s="80">
        <f>D19*E19</f>
        <v>4400</v>
      </c>
      <c r="I19" s="78">
        <f t="shared" si="0"/>
        <v>235.31200000000001</v>
      </c>
    </row>
    <row r="20" spans="1:11">
      <c r="A20" s="70">
        <v>4.5999999999999996</v>
      </c>
      <c r="B20" s="79" t="s">
        <v>124</v>
      </c>
      <c r="C20" s="34" t="s">
        <v>2</v>
      </c>
      <c r="D20" s="34">
        <v>0.4</v>
      </c>
      <c r="E20" s="137">
        <v>5040</v>
      </c>
      <c r="F20" s="34" t="s">
        <v>2</v>
      </c>
      <c r="G20" s="34" t="s">
        <v>2</v>
      </c>
      <c r="H20" s="80">
        <f t="shared" si="1"/>
        <v>2016</v>
      </c>
      <c r="I20" s="78">
        <f t="shared" si="0"/>
        <v>107.81568</v>
      </c>
    </row>
    <row r="21" spans="1:11" s="141" customFormat="1" ht="18" customHeight="1">
      <c r="A21" s="138">
        <v>4.4000000000000004</v>
      </c>
      <c r="B21" s="77" t="s">
        <v>146</v>
      </c>
      <c r="C21" s="81" t="s">
        <v>2</v>
      </c>
      <c r="D21" s="81">
        <v>1.5</v>
      </c>
      <c r="E21" s="81">
        <v>8760</v>
      </c>
      <c r="F21" s="35" t="s">
        <v>2</v>
      </c>
      <c r="G21" s="35" t="s">
        <v>2</v>
      </c>
      <c r="H21" s="139">
        <f t="shared" si="1"/>
        <v>13140</v>
      </c>
      <c r="I21" s="78">
        <f t="shared" si="0"/>
        <v>702.72720000000004</v>
      </c>
    </row>
    <row r="22" spans="1:11" s="141" customFormat="1" ht="18" customHeight="1">
      <c r="A22" s="138">
        <v>4.5</v>
      </c>
      <c r="B22" s="77" t="s">
        <v>148</v>
      </c>
      <c r="C22" s="81" t="s">
        <v>2</v>
      </c>
      <c r="D22" s="81">
        <v>0.3</v>
      </c>
      <c r="E22" s="81">
        <v>508</v>
      </c>
      <c r="F22" s="35" t="s">
        <v>2</v>
      </c>
      <c r="G22" s="35" t="s">
        <v>2</v>
      </c>
      <c r="H22" s="139">
        <f t="shared" si="1"/>
        <v>152.4</v>
      </c>
      <c r="I22" s="78">
        <f t="shared" si="0"/>
        <v>8.1503519999999998</v>
      </c>
    </row>
    <row r="23" spans="1:11" s="143" customFormat="1" ht="21" customHeight="1">
      <c r="A23" s="98">
        <v>4.0999999999999996</v>
      </c>
      <c r="B23" s="77" t="s">
        <v>119</v>
      </c>
      <c r="C23" s="81" t="s">
        <v>2</v>
      </c>
      <c r="D23" s="142">
        <v>0.7</v>
      </c>
      <c r="E23" s="142">
        <v>1020</v>
      </c>
      <c r="F23" s="81" t="s">
        <v>2</v>
      </c>
      <c r="G23" s="81" t="s">
        <v>2</v>
      </c>
      <c r="H23" s="121">
        <f t="shared" si="1"/>
        <v>714</v>
      </c>
      <c r="I23" s="78">
        <f t="shared" si="0"/>
        <v>38.184719999999999</v>
      </c>
    </row>
    <row r="24" spans="1:11">
      <c r="A24" s="70">
        <v>4.7</v>
      </c>
      <c r="B24" s="79" t="s">
        <v>139</v>
      </c>
      <c r="C24" s="34" t="s">
        <v>2</v>
      </c>
      <c r="D24" s="34">
        <v>4.8</v>
      </c>
      <c r="E24" s="137">
        <v>2083</v>
      </c>
      <c r="F24" s="34" t="s">
        <v>2</v>
      </c>
      <c r="G24" s="34" t="s">
        <v>2</v>
      </c>
      <c r="H24" s="80">
        <f t="shared" si="1"/>
        <v>9998.4</v>
      </c>
      <c r="I24" s="78">
        <f t="shared" si="0"/>
        <v>534.71443199999999</v>
      </c>
    </row>
    <row r="25" spans="1:11" ht="16.5">
      <c r="A25" s="82"/>
      <c r="B25" s="83" t="s">
        <v>38</v>
      </c>
      <c r="C25" s="144"/>
      <c r="D25" s="84" t="s">
        <v>2</v>
      </c>
      <c r="E25" s="84" t="s">
        <v>2</v>
      </c>
      <c r="F25" s="84" t="s">
        <v>2</v>
      </c>
      <c r="G25" s="84" t="s">
        <v>2</v>
      </c>
      <c r="H25" s="85">
        <f>SUM(H10:H13)</f>
        <v>340530.69999999995</v>
      </c>
      <c r="I25" s="145">
        <f>SUM(I10:I13)*0.65</f>
        <v>11837.5281934</v>
      </c>
      <c r="J25" s="146"/>
    </row>
    <row r="28" spans="1:11" hidden="1"/>
    <row r="29" spans="1:11" ht="67.5" hidden="1">
      <c r="B29" s="149" t="s">
        <v>125</v>
      </c>
    </row>
    <row r="30" spans="1:11" ht="14.25" hidden="1">
      <c r="C30" s="149"/>
      <c r="E30" s="149"/>
      <c r="G30" s="149"/>
      <c r="H30" s="150" t="s">
        <v>0</v>
      </c>
      <c r="I30" s="151"/>
      <c r="J30" s="152"/>
      <c r="K30" s="153" t="s">
        <v>28</v>
      </c>
    </row>
    <row r="31" spans="1:11" hidden="1">
      <c r="B31" s="151" t="s">
        <v>1</v>
      </c>
      <c r="C31" s="151"/>
      <c r="D31" s="151"/>
      <c r="E31" s="151"/>
      <c r="F31" s="151"/>
      <c r="G31" s="152"/>
      <c r="H31" s="152"/>
      <c r="I31" s="152"/>
    </row>
    <row r="32" spans="1:11" hidden="1">
      <c r="B32" s="154" t="s">
        <v>29</v>
      </c>
      <c r="D32" s="154"/>
      <c r="E32" s="154"/>
      <c r="F32" s="154"/>
      <c r="G32" s="154"/>
      <c r="H32" s="154"/>
      <c r="I32" s="154"/>
      <c r="J32" s="154"/>
      <c r="K32" s="154"/>
    </row>
    <row r="33" spans="1:13" hidden="1">
      <c r="C33" s="149"/>
      <c r="E33" s="149"/>
      <c r="G33" s="131"/>
      <c r="H33" s="155"/>
      <c r="I33" s="149"/>
      <c r="J33" s="147"/>
      <c r="K33" s="147"/>
      <c r="L33" s="136">
        <v>0.13900000000000001</v>
      </c>
    </row>
    <row r="34" spans="1:13" s="135" customFormat="1" ht="89.25" hidden="1">
      <c r="A34" s="70"/>
      <c r="B34" s="76" t="s">
        <v>8</v>
      </c>
      <c r="C34" s="76" t="s">
        <v>9</v>
      </c>
      <c r="D34" s="76" t="s">
        <v>10</v>
      </c>
      <c r="E34" s="76" t="s">
        <v>11</v>
      </c>
      <c r="F34" s="156" t="s">
        <v>12</v>
      </c>
      <c r="G34" s="76" t="s">
        <v>13</v>
      </c>
      <c r="H34" s="76" t="s">
        <v>14</v>
      </c>
      <c r="I34" s="76" t="s">
        <v>15</v>
      </c>
      <c r="J34" s="156" t="s">
        <v>16</v>
      </c>
      <c r="K34" s="156" t="s">
        <v>17</v>
      </c>
      <c r="L34" s="157" t="s">
        <v>18</v>
      </c>
    </row>
    <row r="35" spans="1:13" s="135" customFormat="1" ht="12.75" hidden="1">
      <c r="A35" s="70">
        <v>1</v>
      </c>
      <c r="B35" s="76">
        <v>2</v>
      </c>
      <c r="C35" s="76">
        <v>3</v>
      </c>
      <c r="D35" s="76">
        <v>4</v>
      </c>
      <c r="E35" s="76">
        <v>5</v>
      </c>
      <c r="F35" s="76">
        <v>6</v>
      </c>
      <c r="G35" s="76">
        <v>7</v>
      </c>
      <c r="H35" s="76">
        <v>8</v>
      </c>
      <c r="I35" s="76">
        <v>9</v>
      </c>
      <c r="J35" s="70">
        <v>12</v>
      </c>
      <c r="K35" s="70">
        <v>13</v>
      </c>
      <c r="L35" s="70">
        <v>14</v>
      </c>
    </row>
    <row r="36" spans="1:13" s="135" customFormat="1" hidden="1">
      <c r="A36" s="158">
        <v>1</v>
      </c>
      <c r="B36" s="34"/>
      <c r="C36" s="34" t="s">
        <v>19</v>
      </c>
      <c r="D36" s="34"/>
      <c r="E36" s="34"/>
      <c r="F36" s="80">
        <f t="shared" ref="F36:F43" si="3">D36*E36</f>
        <v>0</v>
      </c>
      <c r="G36" s="34" t="s">
        <v>2</v>
      </c>
      <c r="H36" s="34" t="s">
        <v>2</v>
      </c>
      <c r="I36" s="34" t="s">
        <v>2</v>
      </c>
      <c r="J36" s="159">
        <f>D36*E36</f>
        <v>0</v>
      </c>
      <c r="K36" s="158"/>
      <c r="L36" s="159">
        <f>J36*K36</f>
        <v>0</v>
      </c>
    </row>
    <row r="37" spans="1:13" ht="54" hidden="1">
      <c r="A37" s="158">
        <v>2</v>
      </c>
      <c r="B37" s="79"/>
      <c r="C37" s="34" t="s">
        <v>20</v>
      </c>
      <c r="D37" s="34"/>
      <c r="E37" s="34"/>
      <c r="F37" s="80">
        <f t="shared" si="3"/>
        <v>0</v>
      </c>
      <c r="G37" s="159" t="s">
        <v>2</v>
      </c>
      <c r="H37" s="159" t="s">
        <v>2</v>
      </c>
      <c r="I37" s="34" t="s">
        <v>2</v>
      </c>
      <c r="J37" s="159">
        <f>D37*E37</f>
        <v>0</v>
      </c>
      <c r="K37" s="158"/>
      <c r="L37" s="159">
        <f t="shared" ref="L37:L43" si="4">J37*K37</f>
        <v>0</v>
      </c>
    </row>
    <row r="38" spans="1:13" s="135" customFormat="1" hidden="1">
      <c r="A38" s="158">
        <v>3</v>
      </c>
      <c r="B38" s="79" t="s">
        <v>30</v>
      </c>
      <c r="C38" s="34" t="s">
        <v>19</v>
      </c>
      <c r="D38" s="34">
        <v>10925</v>
      </c>
      <c r="E38" s="34">
        <v>1.84E-2</v>
      </c>
      <c r="F38" s="80">
        <f>D38*E38</f>
        <v>201.02</v>
      </c>
      <c r="G38" s="159">
        <v>147</v>
      </c>
      <c r="H38" s="34" t="s">
        <v>2</v>
      </c>
      <c r="I38" s="34" t="s">
        <v>2</v>
      </c>
      <c r="J38" s="159">
        <f>F38*G38</f>
        <v>29549.940000000002</v>
      </c>
      <c r="K38" s="158">
        <v>0.13200000000000001</v>
      </c>
      <c r="L38" s="159">
        <f>J38*K38</f>
        <v>3900.5920800000004</v>
      </c>
    </row>
    <row r="39" spans="1:13" ht="54" hidden="1">
      <c r="A39" s="158">
        <v>4</v>
      </c>
      <c r="C39" s="34" t="s">
        <v>20</v>
      </c>
      <c r="D39" s="34"/>
      <c r="E39" s="34"/>
      <c r="F39" s="80">
        <f>D39*E39</f>
        <v>0</v>
      </c>
      <c r="G39" s="159">
        <v>147</v>
      </c>
      <c r="H39" s="159" t="s">
        <v>2</v>
      </c>
      <c r="I39" s="34" t="s">
        <v>2</v>
      </c>
      <c r="J39" s="159">
        <f>F39*G39</f>
        <v>0</v>
      </c>
      <c r="K39" s="158"/>
      <c r="L39" s="159">
        <f t="shared" si="4"/>
        <v>0</v>
      </c>
    </row>
    <row r="40" spans="1:13" hidden="1">
      <c r="A40" s="158">
        <v>5</v>
      </c>
      <c r="B40" s="79"/>
      <c r="C40" s="34" t="s">
        <v>19</v>
      </c>
      <c r="D40" s="34"/>
      <c r="E40" s="34"/>
      <c r="F40" s="80">
        <f t="shared" si="3"/>
        <v>0</v>
      </c>
      <c r="G40" s="34" t="s">
        <v>2</v>
      </c>
      <c r="H40" s="159">
        <v>139</v>
      </c>
      <c r="I40" s="34" t="s">
        <v>2</v>
      </c>
      <c r="J40" s="159">
        <f>F40*H40</f>
        <v>0</v>
      </c>
      <c r="K40" s="158"/>
      <c r="L40" s="159">
        <f t="shared" si="4"/>
        <v>0</v>
      </c>
    </row>
    <row r="41" spans="1:13" ht="54" hidden="1">
      <c r="A41" s="158">
        <v>6</v>
      </c>
      <c r="B41" s="79"/>
      <c r="C41" s="34" t="s">
        <v>20</v>
      </c>
      <c r="D41" s="34"/>
      <c r="E41" s="34"/>
      <c r="F41" s="80">
        <f t="shared" si="3"/>
        <v>0</v>
      </c>
      <c r="G41" s="34" t="s">
        <v>2</v>
      </c>
      <c r="H41" s="159">
        <v>139</v>
      </c>
      <c r="I41" s="34" t="s">
        <v>2</v>
      </c>
      <c r="J41" s="159">
        <f>F41*H41</f>
        <v>0</v>
      </c>
      <c r="K41" s="158"/>
      <c r="L41" s="159">
        <f t="shared" si="4"/>
        <v>0</v>
      </c>
    </row>
    <row r="42" spans="1:13" s="135" customFormat="1" hidden="1">
      <c r="A42" s="158">
        <v>7</v>
      </c>
      <c r="B42" s="34"/>
      <c r="C42" s="34" t="s">
        <v>19</v>
      </c>
      <c r="D42" s="34"/>
      <c r="E42" s="34"/>
      <c r="F42" s="80">
        <f t="shared" si="3"/>
        <v>0</v>
      </c>
      <c r="G42" s="34" t="s">
        <v>2</v>
      </c>
      <c r="H42" s="34" t="s">
        <v>2</v>
      </c>
      <c r="I42" s="80">
        <v>110</v>
      </c>
      <c r="J42" s="159">
        <f>F42*I42</f>
        <v>0</v>
      </c>
      <c r="K42" s="158"/>
      <c r="L42" s="159">
        <f t="shared" si="4"/>
        <v>0</v>
      </c>
    </row>
    <row r="43" spans="1:13" ht="54" hidden="1">
      <c r="A43" s="158">
        <v>8</v>
      </c>
      <c r="B43" s="79"/>
      <c r="C43" s="34" t="s">
        <v>20</v>
      </c>
      <c r="D43" s="34"/>
      <c r="E43" s="34"/>
      <c r="F43" s="80">
        <f t="shared" si="3"/>
        <v>0</v>
      </c>
      <c r="G43" s="159" t="s">
        <v>2</v>
      </c>
      <c r="H43" s="159" t="s">
        <v>2</v>
      </c>
      <c r="I43" s="159">
        <v>110</v>
      </c>
      <c r="J43" s="159">
        <f>F43*I43</f>
        <v>0</v>
      </c>
      <c r="K43" s="158"/>
      <c r="L43" s="159">
        <f t="shared" si="4"/>
        <v>0</v>
      </c>
    </row>
    <row r="44" spans="1:13" hidden="1">
      <c r="A44" s="160"/>
      <c r="B44" s="161" t="s">
        <v>7</v>
      </c>
      <c r="C44" s="84" t="s">
        <v>2</v>
      </c>
      <c r="D44" s="84" t="s">
        <v>2</v>
      </c>
      <c r="E44" s="84" t="s">
        <v>2</v>
      </c>
      <c r="F44" s="84" t="s">
        <v>2</v>
      </c>
      <c r="G44" s="84" t="s">
        <v>2</v>
      </c>
      <c r="H44" s="84" t="s">
        <v>2</v>
      </c>
      <c r="I44" s="84" t="s">
        <v>2</v>
      </c>
      <c r="J44" s="84" t="s">
        <v>2</v>
      </c>
      <c r="K44" s="84" t="s">
        <v>2</v>
      </c>
      <c r="L44" s="162">
        <f>SUM(L38:L43)</f>
        <v>3900.5920800000004</v>
      </c>
      <c r="M44" s="146">
        <f>L44*80%</f>
        <v>3120.4736640000006</v>
      </c>
    </row>
    <row r="45" spans="1:13" hidden="1">
      <c r="A45" s="125"/>
      <c r="B45" s="131" t="s">
        <v>25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3"/>
    </row>
    <row r="46" spans="1:13" hidden="1">
      <c r="A46" s="125"/>
      <c r="B46" s="131" t="s">
        <v>26</v>
      </c>
      <c r="C46" s="131"/>
      <c r="D46" s="131"/>
      <c r="E46" s="131" t="s">
        <v>27</v>
      </c>
      <c r="F46" s="131"/>
      <c r="G46" s="131"/>
      <c r="H46" s="131"/>
      <c r="I46" s="131"/>
      <c r="J46" s="131"/>
      <c r="K46" s="131"/>
      <c r="L46" s="133"/>
    </row>
    <row r="47" spans="1:13" hidden="1">
      <c r="A47" s="125"/>
      <c r="B47" s="131" t="s">
        <v>21</v>
      </c>
      <c r="C47" s="131"/>
      <c r="D47" s="131"/>
      <c r="E47" s="131"/>
      <c r="F47" s="131"/>
      <c r="G47" s="131"/>
      <c r="H47" s="131" t="s">
        <v>27</v>
      </c>
      <c r="I47" s="131"/>
      <c r="J47" s="131"/>
      <c r="K47" s="131"/>
      <c r="L47" s="133"/>
    </row>
    <row r="48" spans="1:13" ht="14.25" hidden="1">
      <c r="B48" s="163" t="s">
        <v>22</v>
      </c>
      <c r="C48" s="151"/>
      <c r="D48" s="164" t="s">
        <v>27</v>
      </c>
      <c r="E48" s="151"/>
      <c r="F48" s="151"/>
      <c r="G48" s="151"/>
      <c r="H48" s="151"/>
      <c r="I48" s="151"/>
      <c r="J48" s="152"/>
      <c r="K48" s="152"/>
      <c r="L48" s="152"/>
    </row>
    <row r="49" spans="2:12" ht="27" hidden="1">
      <c r="B49" s="131" t="s">
        <v>23</v>
      </c>
      <c r="C49" s="151"/>
      <c r="D49" s="164"/>
      <c r="E49" s="151"/>
      <c r="F49" s="151"/>
      <c r="G49" s="151"/>
      <c r="H49" s="151"/>
      <c r="I49" s="151"/>
      <c r="J49" s="152"/>
      <c r="K49" s="152"/>
      <c r="L49" s="152"/>
    </row>
    <row r="50" spans="2:12" hidden="1">
      <c r="B50" s="131" t="s">
        <v>24</v>
      </c>
      <c r="C50" s="151"/>
      <c r="D50" s="164"/>
      <c r="E50" s="151"/>
      <c r="F50" s="151"/>
      <c r="G50" s="151"/>
      <c r="H50" s="151"/>
      <c r="I50" s="151"/>
      <c r="J50" s="152" t="s">
        <v>27</v>
      </c>
      <c r="K50" s="152"/>
      <c r="L50" s="152"/>
    </row>
    <row r="51" spans="2:12" hidden="1">
      <c r="B51" s="164"/>
      <c r="C51" s="151"/>
      <c r="D51" s="164"/>
      <c r="E51" s="151"/>
      <c r="G51" s="149"/>
      <c r="I51" s="149"/>
      <c r="J51" s="147"/>
      <c r="K51" s="147"/>
    </row>
    <row r="52" spans="2:12">
      <c r="C52" s="149"/>
      <c r="E52" s="149"/>
      <c r="G52" s="149"/>
      <c r="I52" s="149"/>
      <c r="J52" s="147"/>
      <c r="K52" s="147"/>
    </row>
  </sheetData>
  <mergeCells count="2">
    <mergeCell ref="H2:J2"/>
    <mergeCell ref="A6:I6"/>
  </mergeCells>
  <pageMargins left="0.54" right="0.32" top="0.28999999999999998" bottom="0.26" header="0.16" footer="0.17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44"/>
  <sheetViews>
    <sheetView topLeftCell="C4" zoomScaleNormal="100" workbookViewId="0">
      <selection activeCell="I20" activeCellId="1" sqref="H12 I20"/>
    </sheetView>
  </sheetViews>
  <sheetFormatPr defaultColWidth="9.140625" defaultRowHeight="13.5"/>
  <cols>
    <col min="1" max="1" width="4.28515625" style="147" customWidth="1"/>
    <col min="2" max="2" width="29.7109375" style="148" customWidth="1"/>
    <col min="3" max="3" width="10.140625" style="148" customWidth="1"/>
    <col min="4" max="5" width="10" style="148" customWidth="1"/>
    <col min="6" max="6" width="9.140625" style="149"/>
    <col min="7" max="7" width="8" style="148" customWidth="1"/>
    <col min="8" max="8" width="11.85546875" style="149" customWidth="1"/>
    <col min="9" max="9" width="12.140625" style="147" customWidth="1"/>
    <col min="10" max="10" width="9.140625" style="136"/>
    <col min="11" max="11" width="12.140625" style="136" customWidth="1"/>
    <col min="12" max="12" width="12.7109375" style="136" customWidth="1"/>
    <col min="13" max="13" width="9.140625" style="136" customWidth="1"/>
    <col min="14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501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14.25" customHeight="1" thickBot="1">
      <c r="B3" s="62" t="s">
        <v>108</v>
      </c>
      <c r="C3" s="134" t="s">
        <v>113</v>
      </c>
      <c r="D3" s="63"/>
      <c r="E3" s="63"/>
      <c r="F3" s="64"/>
      <c r="G3" s="64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35" customFormat="1" ht="63.75">
      <c r="A8" s="70"/>
      <c r="B8" s="71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35" customFormat="1" ht="12.75">
      <c r="A9" s="70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0">
        <v>9</v>
      </c>
    </row>
    <row r="10" spans="1:14" ht="67.5">
      <c r="A10" s="70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31">
        <f>1754.71</f>
        <v>1754.71</v>
      </c>
      <c r="G10" s="31">
        <v>29.32</v>
      </c>
      <c r="H10" s="78">
        <f>F10*G10</f>
        <v>51448.097200000004</v>
      </c>
      <c r="I10" s="78">
        <f>H10*0.05348</f>
        <v>2751.4442382560001</v>
      </c>
    </row>
    <row r="11" spans="1:14" ht="67.5">
      <c r="A11" s="70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31">
        <v>1749.27</v>
      </c>
      <c r="G11" s="31">
        <v>21.4</v>
      </c>
      <c r="H11" s="78">
        <f>F11*G11</f>
        <v>37434.377999999997</v>
      </c>
      <c r="I11" s="78">
        <f>H11*0.05348</f>
        <v>2001.9905354399998</v>
      </c>
    </row>
    <row r="12" spans="1:14" ht="67.5">
      <c r="A12" s="70">
        <v>3</v>
      </c>
      <c r="B12" s="77" t="s">
        <v>74</v>
      </c>
      <c r="C12" s="79">
        <v>94</v>
      </c>
      <c r="D12" s="34" t="s">
        <v>2</v>
      </c>
      <c r="E12" s="34" t="s">
        <v>2</v>
      </c>
      <c r="F12" s="34" t="s">
        <v>2</v>
      </c>
      <c r="G12" s="31">
        <v>1100</v>
      </c>
      <c r="H12" s="80">
        <f>C12*G12</f>
        <v>103400</v>
      </c>
      <c r="I12" s="78">
        <f t="shared" ref="I12:I19" si="0">H12*0.05348</f>
        <v>5529.8320000000003</v>
      </c>
    </row>
    <row r="13" spans="1:14" ht="54">
      <c r="A13" s="70">
        <v>4</v>
      </c>
      <c r="B13" s="77" t="s">
        <v>75</v>
      </c>
      <c r="C13" s="34" t="s">
        <v>2</v>
      </c>
      <c r="D13" s="80">
        <f>SUM(D15:D19)</f>
        <v>21.5</v>
      </c>
      <c r="E13" s="80">
        <f>SUM(E15:E19)</f>
        <v>16671.400000000001</v>
      </c>
      <c r="F13" s="34" t="s">
        <v>2</v>
      </c>
      <c r="G13" s="34" t="s">
        <v>2</v>
      </c>
      <c r="H13" s="78">
        <f>SUM(H15:H19)</f>
        <v>84825.46</v>
      </c>
      <c r="I13" s="78">
        <f t="shared" si="0"/>
        <v>4536.4656008000002</v>
      </c>
    </row>
    <row r="14" spans="1:14" ht="21" customHeight="1">
      <c r="A14" s="70"/>
      <c r="B14" s="77" t="s">
        <v>80</v>
      </c>
      <c r="C14" s="34"/>
      <c r="D14" s="34"/>
      <c r="E14" s="34"/>
      <c r="F14" s="34"/>
      <c r="G14" s="34"/>
      <c r="H14" s="80"/>
      <c r="I14" s="78">
        <f t="shared" si="0"/>
        <v>0</v>
      </c>
    </row>
    <row r="15" spans="1:14" ht="21" customHeight="1">
      <c r="A15" s="70">
        <v>4.0999999999999996</v>
      </c>
      <c r="B15" s="165" t="s">
        <v>243</v>
      </c>
      <c r="C15" s="34" t="s">
        <v>2</v>
      </c>
      <c r="D15" s="34">
        <v>2.8</v>
      </c>
      <c r="E15" s="34">
        <v>2083</v>
      </c>
      <c r="F15" s="34" t="s">
        <v>2</v>
      </c>
      <c r="G15" s="34" t="s">
        <v>2</v>
      </c>
      <c r="H15" s="80">
        <f>D15*E15</f>
        <v>5832.4</v>
      </c>
      <c r="I15" s="78">
        <f t="shared" si="0"/>
        <v>311.91675199999997</v>
      </c>
    </row>
    <row r="16" spans="1:14" ht="21" customHeight="1">
      <c r="A16" s="70">
        <v>4.2</v>
      </c>
      <c r="B16" s="165" t="s">
        <v>118</v>
      </c>
      <c r="C16" s="34" t="s">
        <v>2</v>
      </c>
      <c r="D16" s="34">
        <v>5</v>
      </c>
      <c r="E16" s="34">
        <v>2083</v>
      </c>
      <c r="F16" s="34" t="s">
        <v>2</v>
      </c>
      <c r="G16" s="34" t="s">
        <v>2</v>
      </c>
      <c r="H16" s="80">
        <f>D16*E16</f>
        <v>10415</v>
      </c>
      <c r="I16" s="78">
        <f t="shared" si="0"/>
        <v>556.99419999999998</v>
      </c>
    </row>
    <row r="17" spans="1:14" ht="18" customHeight="1">
      <c r="A17" s="70">
        <v>4.3</v>
      </c>
      <c r="B17" s="165" t="s">
        <v>131</v>
      </c>
      <c r="C17" s="34" t="s">
        <v>2</v>
      </c>
      <c r="D17" s="34">
        <v>2.5</v>
      </c>
      <c r="E17" s="34">
        <v>2083</v>
      </c>
      <c r="F17" s="34" t="s">
        <v>2</v>
      </c>
      <c r="G17" s="34" t="s">
        <v>2</v>
      </c>
      <c r="H17" s="80">
        <f>D17*E17</f>
        <v>5207.5</v>
      </c>
      <c r="I17" s="78">
        <f t="shared" si="0"/>
        <v>278.49709999999999</v>
      </c>
    </row>
    <row r="18" spans="1:14" ht="18" customHeight="1">
      <c r="A18" s="70">
        <v>4.4000000000000004</v>
      </c>
      <c r="B18" s="165" t="s">
        <v>132</v>
      </c>
      <c r="C18" s="34" t="s">
        <v>2</v>
      </c>
      <c r="D18" s="34">
        <v>4.8</v>
      </c>
      <c r="E18" s="34">
        <v>2083</v>
      </c>
      <c r="F18" s="34" t="s">
        <v>2</v>
      </c>
      <c r="G18" s="34" t="s">
        <v>2</v>
      </c>
      <c r="H18" s="80">
        <f>D18*E18</f>
        <v>9998.4</v>
      </c>
      <c r="I18" s="78">
        <f t="shared" si="0"/>
        <v>534.71443199999999</v>
      </c>
    </row>
    <row r="19" spans="1:14" ht="18" customHeight="1">
      <c r="A19" s="70">
        <v>4.5</v>
      </c>
      <c r="B19" s="165" t="s">
        <v>133</v>
      </c>
      <c r="C19" s="34" t="s">
        <v>2</v>
      </c>
      <c r="D19" s="34">
        <v>6.4</v>
      </c>
      <c r="E19" s="34">
        <v>8339.4</v>
      </c>
      <c r="F19" s="34"/>
      <c r="G19" s="34"/>
      <c r="H19" s="80">
        <f>D19*E19</f>
        <v>53372.160000000003</v>
      </c>
      <c r="I19" s="78">
        <f t="shared" si="0"/>
        <v>2854.3431168000002</v>
      </c>
    </row>
    <row r="20" spans="1:14" ht="18.75" customHeight="1">
      <c r="A20" s="82"/>
      <c r="B20" s="83" t="s">
        <v>38</v>
      </c>
      <c r="C20" s="83"/>
      <c r="D20" s="84" t="s">
        <v>2</v>
      </c>
      <c r="E20" s="84" t="s">
        <v>2</v>
      </c>
      <c r="F20" s="84" t="s">
        <v>2</v>
      </c>
      <c r="G20" s="84" t="s">
        <v>2</v>
      </c>
      <c r="H20" s="85">
        <f>SUM(H10:H13)</f>
        <v>277107.93520000001</v>
      </c>
      <c r="I20" s="145">
        <f>SUM(I10:I13)*0.65</f>
        <v>9632.8260434223994</v>
      </c>
      <c r="J20" s="146"/>
    </row>
    <row r="21" spans="1:14" ht="18.75" customHeight="1">
      <c r="A21" s="166"/>
      <c r="B21" s="167"/>
      <c r="C21" s="167"/>
      <c r="D21" s="127"/>
      <c r="E21" s="127"/>
      <c r="F21" s="127"/>
      <c r="G21" s="127"/>
      <c r="H21" s="168"/>
      <c r="I21" s="168"/>
      <c r="J21" s="146"/>
    </row>
    <row r="22" spans="1:14" s="61" customFormat="1">
      <c r="A22" s="56"/>
      <c r="B22" s="57"/>
      <c r="C22" s="57"/>
      <c r="D22" s="58"/>
      <c r="E22" s="58"/>
      <c r="F22" s="57"/>
      <c r="G22" s="57"/>
      <c r="H22" s="549"/>
      <c r="I22" s="549"/>
      <c r="J22" s="59"/>
      <c r="K22" s="59"/>
      <c r="L22" s="501" t="s">
        <v>81</v>
      </c>
      <c r="M22" s="57"/>
      <c r="N22" s="59"/>
    </row>
    <row r="23" spans="1:14" s="61" customFormat="1" ht="12.75" customHeight="1">
      <c r="A23" s="56"/>
      <c r="B23" s="57"/>
      <c r="C23" s="57"/>
      <c r="D23" s="58"/>
      <c r="E23" s="58"/>
      <c r="F23" s="57"/>
      <c r="G23" s="57"/>
      <c r="H23" s="549"/>
      <c r="I23" s="549"/>
      <c r="J23" s="59"/>
      <c r="K23" s="549" t="s">
        <v>79</v>
      </c>
      <c r="L23" s="549"/>
      <c r="M23" s="549"/>
      <c r="N23" s="59"/>
    </row>
    <row r="24" spans="1:14" s="61" customFormat="1" ht="14.25" customHeight="1" thickBot="1">
      <c r="B24" s="556" t="s">
        <v>108</v>
      </c>
      <c r="C24" s="556"/>
      <c r="D24" s="63" t="s">
        <v>113</v>
      </c>
      <c r="E24" s="63"/>
      <c r="F24" s="64"/>
      <c r="G24" s="64"/>
    </row>
    <row r="25" spans="1:14" s="61" customFormat="1" ht="23.25" customHeight="1">
      <c r="A25" s="553" t="s">
        <v>269</v>
      </c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</row>
    <row r="26" spans="1:14" s="61" customFormat="1">
      <c r="A26" s="59"/>
      <c r="B26" s="65"/>
      <c r="C26" s="65"/>
      <c r="D26" s="65"/>
      <c r="E26" s="65"/>
      <c r="F26" s="65"/>
      <c r="G26" s="65"/>
      <c r="H26" s="65"/>
      <c r="I26" s="65"/>
      <c r="J26" s="65"/>
      <c r="K26" s="59"/>
      <c r="L26" s="59"/>
    </row>
    <row r="27" spans="1:14" ht="114.75">
      <c r="A27" s="98" t="s">
        <v>82</v>
      </c>
      <c r="B27" s="72" t="s">
        <v>83</v>
      </c>
      <c r="C27" s="72" t="s">
        <v>92</v>
      </c>
      <c r="D27" s="72" t="s">
        <v>93</v>
      </c>
      <c r="E27" s="72" t="s">
        <v>86</v>
      </c>
      <c r="F27" s="72" t="s">
        <v>94</v>
      </c>
      <c r="G27" s="73" t="s">
        <v>95</v>
      </c>
      <c r="H27" s="72" t="s">
        <v>96</v>
      </c>
      <c r="I27" s="72" t="s">
        <v>97</v>
      </c>
      <c r="J27" s="72" t="s">
        <v>98</v>
      </c>
      <c r="K27" s="73" t="s">
        <v>99</v>
      </c>
      <c r="L27" s="73" t="s">
        <v>100</v>
      </c>
      <c r="M27" s="74" t="s">
        <v>101</v>
      </c>
    </row>
    <row r="28" spans="1:14">
      <c r="A28" s="98">
        <v>1</v>
      </c>
      <c r="B28" s="72">
        <v>2</v>
      </c>
      <c r="C28" s="72">
        <v>3</v>
      </c>
      <c r="D28" s="72">
        <v>4</v>
      </c>
      <c r="E28" s="72">
        <v>5</v>
      </c>
      <c r="F28" s="72">
        <v>6</v>
      </c>
      <c r="G28" s="72">
        <v>7</v>
      </c>
      <c r="H28" s="72">
        <v>8</v>
      </c>
      <c r="I28" s="72">
        <v>9</v>
      </c>
      <c r="J28" s="72">
        <v>10</v>
      </c>
      <c r="K28" s="98">
        <v>11</v>
      </c>
      <c r="L28" s="98">
        <v>12</v>
      </c>
      <c r="M28" s="98">
        <v>13</v>
      </c>
    </row>
    <row r="29" spans="1:14">
      <c r="A29" s="119">
        <v>1</v>
      </c>
      <c r="B29" s="34" t="s">
        <v>249</v>
      </c>
      <c r="C29" s="81" t="s">
        <v>89</v>
      </c>
      <c r="D29" s="301">
        <v>35542</v>
      </c>
      <c r="E29" s="31">
        <v>35542</v>
      </c>
      <c r="F29" s="31">
        <v>1.7500000000000002E-2</v>
      </c>
      <c r="G29" s="482">
        <f>E29*F29</f>
        <v>621.98500000000001</v>
      </c>
      <c r="H29" s="105">
        <v>147</v>
      </c>
      <c r="I29" s="301" t="s">
        <v>2</v>
      </c>
      <c r="J29" s="301" t="s">
        <v>2</v>
      </c>
      <c r="K29" s="105">
        <f>G29*H29</f>
        <v>91431.794999999998</v>
      </c>
      <c r="L29" s="521">
        <v>0.14369999999999999</v>
      </c>
      <c r="M29" s="105">
        <f>K29*L29</f>
        <v>13138.7489415</v>
      </c>
    </row>
    <row r="30" spans="1:14" ht="27">
      <c r="A30" s="119"/>
      <c r="B30" s="77"/>
      <c r="C30" s="81" t="s">
        <v>102</v>
      </c>
      <c r="D30" s="301"/>
      <c r="E30" s="301"/>
      <c r="F30" s="301"/>
      <c r="G30" s="482">
        <f t="shared" ref="G30:G34" si="1">E30*F30</f>
        <v>0</v>
      </c>
      <c r="H30" s="105">
        <v>147</v>
      </c>
      <c r="I30" s="105" t="s">
        <v>2</v>
      </c>
      <c r="J30" s="301" t="s">
        <v>2</v>
      </c>
      <c r="K30" s="105">
        <f>G30*H30</f>
        <v>0</v>
      </c>
      <c r="L30" s="502">
        <v>0.14369999999999999</v>
      </c>
      <c r="M30" s="105">
        <f t="shared" ref="M30:M34" si="2">K30*L30</f>
        <v>0</v>
      </c>
    </row>
    <row r="31" spans="1:14">
      <c r="A31" s="119">
        <v>2</v>
      </c>
      <c r="B31" s="34"/>
      <c r="C31" s="81" t="s">
        <v>89</v>
      </c>
      <c r="D31" s="301"/>
      <c r="E31" s="301"/>
      <c r="F31" s="301">
        <v>2.3300000000000001E-2</v>
      </c>
      <c r="G31" s="482">
        <f t="shared" si="1"/>
        <v>0</v>
      </c>
      <c r="H31" s="301" t="s">
        <v>2</v>
      </c>
      <c r="I31" s="105">
        <v>139</v>
      </c>
      <c r="J31" s="301" t="s">
        <v>2</v>
      </c>
      <c r="K31" s="105">
        <f>G31*I31</f>
        <v>0</v>
      </c>
      <c r="L31" s="502">
        <v>0.14369999999999999</v>
      </c>
      <c r="M31" s="105">
        <f t="shared" si="2"/>
        <v>0</v>
      </c>
    </row>
    <row r="32" spans="1:14" ht="27">
      <c r="A32" s="119"/>
      <c r="B32" s="77"/>
      <c r="C32" s="81" t="s">
        <v>102</v>
      </c>
      <c r="D32" s="301"/>
      <c r="E32" s="301"/>
      <c r="F32" s="301"/>
      <c r="G32" s="482">
        <f t="shared" si="1"/>
        <v>0</v>
      </c>
      <c r="H32" s="301" t="s">
        <v>2</v>
      </c>
      <c r="I32" s="105">
        <v>139</v>
      </c>
      <c r="J32" s="301" t="s">
        <v>2</v>
      </c>
      <c r="K32" s="105">
        <f>G32*I32</f>
        <v>0</v>
      </c>
      <c r="L32" s="502">
        <v>0.14369999999999999</v>
      </c>
      <c r="M32" s="105">
        <f t="shared" si="2"/>
        <v>0</v>
      </c>
    </row>
    <row r="33" spans="1:13">
      <c r="A33" s="119">
        <v>3</v>
      </c>
      <c r="B33" s="81"/>
      <c r="C33" s="81" t="s">
        <v>89</v>
      </c>
      <c r="D33" s="301"/>
      <c r="E33" s="301"/>
      <c r="F33" s="301"/>
      <c r="G33" s="482">
        <f t="shared" si="1"/>
        <v>0</v>
      </c>
      <c r="H33" s="301" t="s">
        <v>2</v>
      </c>
      <c r="I33" s="301" t="s">
        <v>2</v>
      </c>
      <c r="J33" s="482">
        <v>110</v>
      </c>
      <c r="K33" s="105">
        <f>G33*J33</f>
        <v>0</v>
      </c>
      <c r="L33" s="502">
        <v>0.14369999999999999</v>
      </c>
      <c r="M33" s="105">
        <f t="shared" si="2"/>
        <v>0</v>
      </c>
    </row>
    <row r="34" spans="1:13" ht="27">
      <c r="A34" s="119"/>
      <c r="B34" s="77"/>
      <c r="C34" s="81" t="s">
        <v>102</v>
      </c>
      <c r="D34" s="301"/>
      <c r="E34" s="301"/>
      <c r="F34" s="301"/>
      <c r="G34" s="482">
        <f t="shared" si="1"/>
        <v>0</v>
      </c>
      <c r="H34" s="105" t="s">
        <v>2</v>
      </c>
      <c r="I34" s="105" t="s">
        <v>2</v>
      </c>
      <c r="J34" s="105">
        <v>110</v>
      </c>
      <c r="K34" s="105">
        <f>G34*J34</f>
        <v>0</v>
      </c>
      <c r="L34" s="502">
        <v>0.14369999999999999</v>
      </c>
      <c r="M34" s="105">
        <f t="shared" si="2"/>
        <v>0</v>
      </c>
    </row>
    <row r="35" spans="1:13" ht="14.25">
      <c r="A35" s="123"/>
      <c r="B35" s="124" t="s">
        <v>38</v>
      </c>
      <c r="C35" s="108" t="s">
        <v>2</v>
      </c>
      <c r="D35" s="503" t="s">
        <v>2</v>
      </c>
      <c r="E35" s="503" t="s">
        <v>2</v>
      </c>
      <c r="F35" s="503" t="s">
        <v>2</v>
      </c>
      <c r="G35" s="503" t="s">
        <v>2</v>
      </c>
      <c r="H35" s="503" t="s">
        <v>2</v>
      </c>
      <c r="I35" s="503" t="s">
        <v>2</v>
      </c>
      <c r="J35" s="503" t="s">
        <v>2</v>
      </c>
      <c r="K35" s="503" t="s">
        <v>2</v>
      </c>
      <c r="L35" s="503" t="s">
        <v>2</v>
      </c>
      <c r="M35" s="302">
        <f>SUM(M29:M34)</f>
        <v>13138.7489415</v>
      </c>
    </row>
    <row r="36" spans="1:13" ht="14.25" customHeight="1">
      <c r="A36" s="125"/>
      <c r="B36" s="126"/>
      <c r="C36" s="127"/>
      <c r="D36" s="127"/>
      <c r="E36" s="127"/>
      <c r="F36" s="127"/>
      <c r="G36" s="127"/>
      <c r="H36" s="127"/>
      <c r="I36" s="127"/>
      <c r="J36" s="127"/>
      <c r="K36" s="127"/>
    </row>
    <row r="37" spans="1:13" ht="14.25" customHeight="1">
      <c r="A37" s="169"/>
      <c r="B37" s="170" t="s">
        <v>103</v>
      </c>
      <c r="C37" s="171"/>
      <c r="D37" s="172" t="s">
        <v>27</v>
      </c>
      <c r="E37" s="172"/>
      <c r="F37" s="171"/>
      <c r="G37" s="171"/>
      <c r="H37" s="171"/>
      <c r="I37" s="171"/>
      <c r="J37" s="171"/>
      <c r="K37" s="173"/>
      <c r="L37" s="173"/>
      <c r="M37" s="173"/>
    </row>
    <row r="38" spans="1:13" ht="14.25" customHeight="1">
      <c r="A38" s="169"/>
      <c r="B38" s="174" t="s">
        <v>104</v>
      </c>
      <c r="C38" s="171"/>
      <c r="D38" s="172"/>
      <c r="E38" s="172"/>
      <c r="F38" s="171"/>
      <c r="G38" s="171"/>
      <c r="H38" s="171"/>
      <c r="I38" s="171"/>
      <c r="J38" s="171"/>
      <c r="K38" s="173"/>
      <c r="L38" s="173"/>
      <c r="M38" s="173"/>
    </row>
    <row r="39" spans="1:13" ht="14.25" customHeight="1">
      <c r="A39" s="169"/>
      <c r="B39" s="174" t="s">
        <v>105</v>
      </c>
      <c r="C39" s="171"/>
      <c r="D39" s="172"/>
      <c r="E39" s="172"/>
      <c r="F39" s="171"/>
      <c r="G39" s="171"/>
      <c r="H39" s="171"/>
      <c r="I39" s="171"/>
      <c r="J39" s="171"/>
      <c r="K39" s="173" t="s">
        <v>27</v>
      </c>
      <c r="L39" s="173"/>
      <c r="M39" s="173"/>
    </row>
    <row r="40" spans="1:13" ht="14.25" customHeight="1">
      <c r="A40" s="175"/>
      <c r="B40" s="172"/>
      <c r="C40" s="171"/>
      <c r="D40" s="172"/>
      <c r="E40" s="172"/>
      <c r="F40" s="171"/>
      <c r="G40" s="175"/>
      <c r="H40" s="175"/>
      <c r="I40" s="175"/>
      <c r="J40" s="175"/>
      <c r="K40" s="175"/>
      <c r="L40" s="175"/>
      <c r="M40" s="175"/>
    </row>
    <row r="41" spans="1:13" ht="14.25" customHeight="1">
      <c r="A41" s="125"/>
      <c r="B41" s="126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3" ht="22.5" customHeight="1">
      <c r="B42" s="164"/>
      <c r="C42" s="151"/>
      <c r="D42" s="164"/>
      <c r="E42" s="151"/>
      <c r="G42" s="149"/>
      <c r="I42" s="149"/>
      <c r="J42" s="147"/>
      <c r="K42" s="147"/>
    </row>
    <row r="43" spans="1:13" ht="14.25" customHeight="1">
      <c r="B43" s="176" t="s">
        <v>210</v>
      </c>
      <c r="C43" s="177"/>
      <c r="D43" s="178"/>
      <c r="E43" s="177"/>
      <c r="F43" s="177"/>
      <c r="G43" s="177"/>
      <c r="H43" s="177"/>
      <c r="I43" s="149"/>
      <c r="J43" s="147"/>
      <c r="K43" s="147"/>
    </row>
    <row r="44" spans="1:13" ht="11.25" customHeight="1"/>
  </sheetData>
  <mergeCells count="7">
    <mergeCell ref="H2:J2"/>
    <mergeCell ref="H23:I23"/>
    <mergeCell ref="A25:L25"/>
    <mergeCell ref="A6:I6"/>
    <mergeCell ref="H22:I22"/>
    <mergeCell ref="K23:M23"/>
    <mergeCell ref="B24:C24"/>
  </mergeCells>
  <pageMargins left="0.75" right="0.75" top="0.62" bottom="0.66" header="0.5" footer="0.5"/>
  <pageSetup paperSize="9" scale="87" orientation="landscape" verticalDpi="0" r:id="rId1"/>
  <headerFooter alignWithMargins="0"/>
  <rowBreaks count="1" manualBreakCount="1">
    <brk id="21" max="16383" man="1"/>
  </rowBreaks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1"/>
  <sheetViews>
    <sheetView topLeftCell="A16" zoomScaleNormal="100" workbookViewId="0">
      <selection activeCell="I19" activeCellId="1" sqref="F10:F11 I19"/>
    </sheetView>
  </sheetViews>
  <sheetFormatPr defaultColWidth="9.140625" defaultRowHeight="13.5"/>
  <cols>
    <col min="1" max="1" width="4.28515625" style="192" customWidth="1"/>
    <col min="2" max="2" width="26.42578125" style="197" customWidth="1"/>
    <col min="3" max="3" width="10.140625" style="197" customWidth="1"/>
    <col min="4" max="4" width="9.42578125" style="197" customWidth="1"/>
    <col min="5" max="5" width="10" style="197" customWidth="1"/>
    <col min="6" max="6" width="9.140625" style="198" customWidth="1"/>
    <col min="7" max="7" width="9.5703125" style="197" customWidth="1"/>
    <col min="8" max="8" width="11.42578125" style="198" customWidth="1"/>
    <col min="9" max="9" width="11.5703125" style="192" customWidth="1"/>
    <col min="10" max="10" width="9.140625" style="141" customWidth="1"/>
    <col min="11" max="11" width="8.42578125" style="141" customWidth="1"/>
    <col min="12" max="12" width="6.85546875" style="141" customWidth="1"/>
    <col min="13" max="16384" width="9.140625" style="141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385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15" thickBot="1">
      <c r="B3" s="62" t="s">
        <v>108</v>
      </c>
      <c r="C3" s="63" t="s">
        <v>46</v>
      </c>
      <c r="D3" s="63"/>
      <c r="E3" s="63"/>
      <c r="F3" s="64"/>
      <c r="G3" s="64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272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80" customFormat="1" ht="63.75">
      <c r="A8" s="138"/>
      <c r="B8" s="179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80" customFormat="1" ht="12.75">
      <c r="A9" s="138">
        <v>1</v>
      </c>
      <c r="B9" s="181">
        <v>2</v>
      </c>
      <c r="C9" s="181">
        <v>3</v>
      </c>
      <c r="D9" s="181">
        <v>4</v>
      </c>
      <c r="E9" s="181">
        <v>5</v>
      </c>
      <c r="F9" s="181">
        <v>6</v>
      </c>
      <c r="G9" s="181">
        <v>7</v>
      </c>
      <c r="H9" s="181">
        <v>8</v>
      </c>
      <c r="I9" s="138">
        <v>9</v>
      </c>
    </row>
    <row r="10" spans="1:14" ht="81">
      <c r="A10" s="138">
        <v>1</v>
      </c>
      <c r="B10" s="77" t="s">
        <v>72</v>
      </c>
      <c r="C10" s="35" t="s">
        <v>2</v>
      </c>
      <c r="D10" s="35" t="s">
        <v>2</v>
      </c>
      <c r="E10" s="35" t="s">
        <v>2</v>
      </c>
      <c r="F10" s="525">
        <v>2556</v>
      </c>
      <c r="G10" s="35">
        <v>29.32</v>
      </c>
      <c r="H10" s="140">
        <f>F10*G10</f>
        <v>74941.919999999998</v>
      </c>
      <c r="I10" s="78">
        <f>H10*0.05348</f>
        <v>4007.8938816</v>
      </c>
    </row>
    <row r="11" spans="1:14" ht="81">
      <c r="A11" s="138">
        <v>2</v>
      </c>
      <c r="B11" s="77" t="s">
        <v>73</v>
      </c>
      <c r="C11" s="35" t="s">
        <v>2</v>
      </c>
      <c r="D11" s="35" t="s">
        <v>2</v>
      </c>
      <c r="E11" s="35" t="s">
        <v>2</v>
      </c>
      <c r="F11" s="182">
        <v>388</v>
      </c>
      <c r="G11" s="35">
        <v>21.4</v>
      </c>
      <c r="H11" s="140">
        <f>F11*G11</f>
        <v>8303.1999999999989</v>
      </c>
      <c r="I11" s="78">
        <f t="shared" ref="I11:I18" si="0">H11*0.05348</f>
        <v>444.05513599999995</v>
      </c>
    </row>
    <row r="12" spans="1:14" ht="81">
      <c r="A12" s="138">
        <v>3</v>
      </c>
      <c r="B12" s="77" t="s">
        <v>74</v>
      </c>
      <c r="C12" s="183">
        <v>174</v>
      </c>
      <c r="D12" s="35" t="s">
        <v>2</v>
      </c>
      <c r="E12" s="35" t="s">
        <v>2</v>
      </c>
      <c r="F12" s="35" t="s">
        <v>2</v>
      </c>
      <c r="G12" s="35">
        <v>1100</v>
      </c>
      <c r="H12" s="139">
        <f>C12*G12</f>
        <v>191400</v>
      </c>
      <c r="I12" s="78">
        <f t="shared" si="0"/>
        <v>10236.072</v>
      </c>
    </row>
    <row r="13" spans="1:14" ht="67.5">
      <c r="A13" s="138">
        <v>4</v>
      </c>
      <c r="B13" s="77" t="s">
        <v>75</v>
      </c>
      <c r="C13" s="184" t="s">
        <v>2</v>
      </c>
      <c r="D13" s="139">
        <v>2</v>
      </c>
      <c r="E13" s="139">
        <f>SUM(E15:E18)</f>
        <v>3036</v>
      </c>
      <c r="F13" s="35" t="s">
        <v>2</v>
      </c>
      <c r="G13" s="35" t="s">
        <v>2</v>
      </c>
      <c r="H13" s="139">
        <f>SUM(H15:H18)</f>
        <v>6072</v>
      </c>
      <c r="I13" s="78">
        <f t="shared" si="0"/>
        <v>324.73056000000003</v>
      </c>
    </row>
    <row r="14" spans="1:14" ht="21" customHeight="1">
      <c r="A14" s="138"/>
      <c r="B14" s="77" t="s">
        <v>80</v>
      </c>
      <c r="C14" s="35"/>
      <c r="D14" s="35"/>
      <c r="E14" s="35"/>
      <c r="F14" s="35"/>
      <c r="G14" s="35"/>
      <c r="H14" s="139"/>
      <c r="I14" s="78">
        <f t="shared" si="0"/>
        <v>0</v>
      </c>
    </row>
    <row r="15" spans="1:14" ht="21" customHeight="1">
      <c r="A15" s="138">
        <v>4.0999999999999996</v>
      </c>
      <c r="B15" s="77" t="s">
        <v>118</v>
      </c>
      <c r="C15" s="81" t="s">
        <v>2</v>
      </c>
      <c r="D15" s="81">
        <v>2</v>
      </c>
      <c r="E15" s="81">
        <v>3036</v>
      </c>
      <c r="F15" s="35" t="s">
        <v>2</v>
      </c>
      <c r="G15" s="35" t="s">
        <v>2</v>
      </c>
      <c r="H15" s="139">
        <f>D15*E15</f>
        <v>6072</v>
      </c>
      <c r="I15" s="78">
        <f t="shared" si="0"/>
        <v>324.73056000000003</v>
      </c>
    </row>
    <row r="16" spans="1:14" ht="21" customHeight="1">
      <c r="A16" s="138">
        <v>4.2</v>
      </c>
      <c r="B16" s="185"/>
      <c r="C16" s="184" t="s">
        <v>2</v>
      </c>
      <c r="D16" s="186"/>
      <c r="E16" s="186"/>
      <c r="F16" s="35" t="s">
        <v>2</v>
      </c>
      <c r="G16" s="35" t="s">
        <v>2</v>
      </c>
      <c r="H16" s="139">
        <f>D16*E16</f>
        <v>0</v>
      </c>
      <c r="I16" s="78">
        <f t="shared" si="0"/>
        <v>0</v>
      </c>
    </row>
    <row r="17" spans="1:13" ht="18" customHeight="1">
      <c r="A17" s="138">
        <v>4.3</v>
      </c>
      <c r="B17" s="185"/>
      <c r="C17" s="184" t="s">
        <v>2</v>
      </c>
      <c r="D17" s="186"/>
      <c r="E17" s="186"/>
      <c r="F17" s="35" t="s">
        <v>2</v>
      </c>
      <c r="G17" s="35" t="s">
        <v>2</v>
      </c>
      <c r="H17" s="139">
        <f>D17*E17</f>
        <v>0</v>
      </c>
      <c r="I17" s="78">
        <f t="shared" si="0"/>
        <v>0</v>
      </c>
    </row>
    <row r="18" spans="1:13" ht="18" customHeight="1">
      <c r="A18" s="138">
        <v>4.4000000000000004</v>
      </c>
      <c r="B18" s="185"/>
      <c r="C18" s="184" t="s">
        <v>2</v>
      </c>
      <c r="D18" s="186"/>
      <c r="E18" s="186"/>
      <c r="F18" s="35" t="s">
        <v>2</v>
      </c>
      <c r="G18" s="35" t="s">
        <v>2</v>
      </c>
      <c r="H18" s="139">
        <f>D18*E18</f>
        <v>0</v>
      </c>
      <c r="I18" s="78">
        <f t="shared" si="0"/>
        <v>0</v>
      </c>
    </row>
    <row r="19" spans="1:13" ht="27" customHeight="1">
      <c r="A19" s="187"/>
      <c r="B19" s="188" t="s">
        <v>38</v>
      </c>
      <c r="C19" s="188"/>
      <c r="D19" s="189" t="s">
        <v>2</v>
      </c>
      <c r="E19" s="189" t="s">
        <v>2</v>
      </c>
      <c r="F19" s="189" t="s">
        <v>2</v>
      </c>
      <c r="G19" s="189" t="s">
        <v>2</v>
      </c>
      <c r="H19" s="190">
        <f>SUM(H10:H13)</f>
        <v>280717.12</v>
      </c>
      <c r="I19" s="190">
        <f>SUM(I10:I13)*0.65</f>
        <v>9758.2885254400007</v>
      </c>
      <c r="J19" s="191"/>
    </row>
    <row r="21" spans="1:13">
      <c r="B21" s="193"/>
      <c r="C21" s="194"/>
      <c r="D21" s="195"/>
      <c r="E21" s="195"/>
      <c r="F21" s="194"/>
      <c r="G21" s="194"/>
      <c r="H21" s="194"/>
      <c r="I21" s="194"/>
      <c r="J21" s="194"/>
      <c r="K21" s="196"/>
      <c r="L21" s="196"/>
      <c r="M21" s="196"/>
    </row>
  </sheetData>
  <mergeCells count="2">
    <mergeCell ref="H2:J2"/>
    <mergeCell ref="A6:I6"/>
  </mergeCells>
  <pageMargins left="0.78" right="0.39370078740157483" top="0.45" bottom="0.32" header="0.2" footer="0.2"/>
  <pageSetup paperSize="9"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9"/>
  <sheetViews>
    <sheetView topLeftCell="A17" zoomScaleNormal="100" workbookViewId="0">
      <selection activeCell="A36" sqref="A36:XFD39"/>
    </sheetView>
  </sheetViews>
  <sheetFormatPr defaultColWidth="9.140625" defaultRowHeight="13.5"/>
  <cols>
    <col min="1" max="1" width="4" style="136" bestFit="1" customWidth="1"/>
    <col min="2" max="2" width="27.28515625" style="136" customWidth="1"/>
    <col min="3" max="3" width="12.28515625" style="136" customWidth="1"/>
    <col min="4" max="4" width="9.7109375" style="136" customWidth="1"/>
    <col min="5" max="5" width="8.85546875" style="136" customWidth="1"/>
    <col min="6" max="6" width="11.85546875" style="136" customWidth="1"/>
    <col min="7" max="7" width="10.140625" style="136" customWidth="1"/>
    <col min="8" max="8" width="10" style="136" customWidth="1"/>
    <col min="9" max="9" width="9.7109375" style="136" customWidth="1"/>
    <col min="10" max="10" width="14.42578125" style="136" bestFit="1" customWidth="1"/>
    <col min="11" max="11" width="7.5703125" style="136" customWidth="1"/>
    <col min="12" max="12" width="13.5703125" style="136" bestFit="1" customWidth="1"/>
    <col min="13" max="16384" width="9.140625" style="136"/>
  </cols>
  <sheetData>
    <row r="1" spans="1:14" s="61" customFormat="1">
      <c r="A1" s="56"/>
      <c r="B1" s="57"/>
      <c r="C1" s="57"/>
      <c r="D1" s="58"/>
      <c r="E1" s="58"/>
      <c r="F1" s="57"/>
      <c r="G1" s="57"/>
      <c r="H1" s="59"/>
      <c r="I1" s="60" t="s">
        <v>126</v>
      </c>
      <c r="J1" s="57"/>
      <c r="K1" s="59"/>
      <c r="L1" s="59"/>
      <c r="M1" s="59"/>
      <c r="N1" s="59"/>
    </row>
    <row r="2" spans="1:14" s="61" customFormat="1" ht="12.75" customHeight="1">
      <c r="A2" s="59"/>
      <c r="B2" s="57"/>
      <c r="C2" s="57"/>
      <c r="D2" s="58"/>
      <c r="E2" s="58"/>
      <c r="F2" s="57"/>
      <c r="G2" s="57"/>
      <c r="H2" s="549" t="s">
        <v>79</v>
      </c>
      <c r="I2" s="549"/>
      <c r="J2" s="549"/>
      <c r="K2" s="59"/>
      <c r="L2" s="59"/>
      <c r="M2" s="59"/>
      <c r="N2" s="59"/>
    </row>
    <row r="3" spans="1:14" s="61" customFormat="1" ht="27.75" customHeight="1" thickBot="1">
      <c r="B3" s="62" t="s">
        <v>108</v>
      </c>
      <c r="C3" s="559" t="s">
        <v>142</v>
      </c>
      <c r="D3" s="559"/>
      <c r="E3" s="559"/>
      <c r="F3" s="559"/>
      <c r="G3" s="559"/>
    </row>
    <row r="4" spans="1:14" s="61" customFormat="1" ht="14.25">
      <c r="A4" s="59"/>
      <c r="B4" s="58"/>
      <c r="C4" s="58"/>
      <c r="D4" s="58"/>
      <c r="E4" s="57"/>
      <c r="F4" s="65"/>
      <c r="G4" s="66"/>
      <c r="H4" s="67"/>
      <c r="I4" s="68"/>
    </row>
    <row r="5" spans="1:14" s="61" customFormat="1">
      <c r="A5" s="59"/>
      <c r="B5" s="69" t="s">
        <v>36</v>
      </c>
      <c r="C5" s="65"/>
      <c r="D5" s="65"/>
      <c r="E5" s="65"/>
      <c r="F5" s="65"/>
      <c r="G5" s="65"/>
      <c r="H5" s="65"/>
      <c r="I5" s="59"/>
    </row>
    <row r="6" spans="1:14" s="61" customFormat="1" ht="15" customHeight="1">
      <c r="A6" s="553" t="s">
        <v>129</v>
      </c>
      <c r="B6" s="553"/>
      <c r="C6" s="553"/>
      <c r="D6" s="553"/>
      <c r="E6" s="553"/>
      <c r="F6" s="553"/>
      <c r="G6" s="553"/>
      <c r="H6" s="553"/>
      <c r="I6" s="553"/>
    </row>
    <row r="7" spans="1:14" s="61" customFormat="1">
      <c r="A7" s="59"/>
      <c r="B7" s="58"/>
      <c r="C7" s="58"/>
      <c r="D7" s="58"/>
      <c r="E7" s="58"/>
      <c r="F7" s="67"/>
      <c r="G7" s="58"/>
      <c r="H7" s="67"/>
      <c r="I7" s="59"/>
    </row>
    <row r="8" spans="1:14" s="135" customFormat="1" ht="51" customHeight="1">
      <c r="A8" s="70"/>
      <c r="B8" s="71"/>
      <c r="C8" s="72" t="s">
        <v>65</v>
      </c>
      <c r="D8" s="72" t="s">
        <v>66</v>
      </c>
      <c r="E8" s="72" t="s">
        <v>67</v>
      </c>
      <c r="F8" s="72" t="s">
        <v>68</v>
      </c>
      <c r="G8" s="73" t="s">
        <v>69</v>
      </c>
      <c r="H8" s="73" t="s">
        <v>70</v>
      </c>
      <c r="I8" s="74" t="s">
        <v>71</v>
      </c>
    </row>
    <row r="9" spans="1:14" s="135" customFormat="1" ht="12.75">
      <c r="A9" s="70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0">
        <v>9</v>
      </c>
    </row>
    <row r="10" spans="1:14" ht="67.5">
      <c r="A10" s="70">
        <v>1</v>
      </c>
      <c r="B10" s="77" t="s">
        <v>72</v>
      </c>
      <c r="C10" s="34" t="s">
        <v>2</v>
      </c>
      <c r="D10" s="34" t="s">
        <v>2</v>
      </c>
      <c r="E10" s="34" t="s">
        <v>2</v>
      </c>
      <c r="F10" s="31">
        <v>2207</v>
      </c>
      <c r="G10" s="34">
        <v>29.32</v>
      </c>
      <c r="H10" s="78">
        <f>F10*G10</f>
        <v>64709.24</v>
      </c>
      <c r="I10" s="78">
        <f>H10*0.04498</f>
        <v>2910.6216151999997</v>
      </c>
    </row>
    <row r="11" spans="1:14" ht="81">
      <c r="A11" s="70">
        <v>2</v>
      </c>
      <c r="B11" s="77" t="s">
        <v>73</v>
      </c>
      <c r="C11" s="34" t="s">
        <v>2</v>
      </c>
      <c r="D11" s="34" t="s">
        <v>2</v>
      </c>
      <c r="E11" s="34" t="s">
        <v>2</v>
      </c>
      <c r="F11" s="31">
        <v>595.65</v>
      </c>
      <c r="G11" s="34">
        <v>21.4</v>
      </c>
      <c r="H11" s="78">
        <f>F11*G11</f>
        <v>12746.909999999998</v>
      </c>
      <c r="I11" s="78">
        <f t="shared" ref="I11:I22" si="0">H11*0.04498</f>
        <v>573.35601179999992</v>
      </c>
    </row>
    <row r="12" spans="1:14" ht="81">
      <c r="A12" s="70">
        <v>3</v>
      </c>
      <c r="B12" s="77" t="s">
        <v>74</v>
      </c>
      <c r="C12" s="34">
        <v>86</v>
      </c>
      <c r="D12" s="34" t="s">
        <v>2</v>
      </c>
      <c r="E12" s="34" t="s">
        <v>2</v>
      </c>
      <c r="F12" s="34" t="s">
        <v>2</v>
      </c>
      <c r="G12" s="34">
        <v>1100</v>
      </c>
      <c r="H12" s="80">
        <f>C12*G12</f>
        <v>94600</v>
      </c>
      <c r="I12" s="78">
        <f t="shared" si="0"/>
        <v>4255.1080000000002</v>
      </c>
    </row>
    <row r="13" spans="1:14" ht="67.5">
      <c r="A13" s="70">
        <v>4</v>
      </c>
      <c r="B13" s="77" t="s">
        <v>75</v>
      </c>
      <c r="C13" s="34" t="s">
        <v>2</v>
      </c>
      <c r="D13" s="80">
        <f>SUM(D15:D22)</f>
        <v>79.3</v>
      </c>
      <c r="E13" s="80">
        <f>SUM(E15:E22)</f>
        <v>30970</v>
      </c>
      <c r="F13" s="34" t="s">
        <v>2</v>
      </c>
      <c r="G13" s="34" t="s">
        <v>2</v>
      </c>
      <c r="H13" s="78">
        <f>SUM(H15:H22)</f>
        <v>262069</v>
      </c>
      <c r="I13" s="78">
        <f>H13*0.04498</f>
        <v>11787.86362</v>
      </c>
    </row>
    <row r="14" spans="1:14" ht="13.5" customHeight="1">
      <c r="A14" s="70"/>
      <c r="B14" s="77" t="s">
        <v>80</v>
      </c>
      <c r="C14" s="34"/>
      <c r="D14" s="34"/>
      <c r="E14" s="34"/>
      <c r="F14" s="34"/>
      <c r="G14" s="34"/>
      <c r="H14" s="80"/>
      <c r="I14" s="78">
        <f t="shared" si="0"/>
        <v>0</v>
      </c>
    </row>
    <row r="15" spans="1:14" ht="21" customHeight="1">
      <c r="A15" s="98">
        <v>4.0999999999999996</v>
      </c>
      <c r="B15" s="77" t="s">
        <v>143</v>
      </c>
      <c r="C15" s="81" t="s">
        <v>2</v>
      </c>
      <c r="D15" s="81">
        <v>2.5</v>
      </c>
      <c r="E15" s="81">
        <v>3700</v>
      </c>
      <c r="F15" s="34" t="s">
        <v>2</v>
      </c>
      <c r="G15" s="34" t="s">
        <v>2</v>
      </c>
      <c r="H15" s="80">
        <f t="shared" ref="H15:H22" si="1">D15*E15</f>
        <v>9250</v>
      </c>
      <c r="I15" s="78">
        <f t="shared" si="0"/>
        <v>416.065</v>
      </c>
    </row>
    <row r="16" spans="1:14" ht="21" customHeight="1">
      <c r="A16" s="98">
        <v>4.2</v>
      </c>
      <c r="B16" s="77" t="s">
        <v>118</v>
      </c>
      <c r="C16" s="81" t="s">
        <v>2</v>
      </c>
      <c r="D16" s="81">
        <v>20.5</v>
      </c>
      <c r="E16" s="81">
        <v>5110</v>
      </c>
      <c r="F16" s="34" t="s">
        <v>2</v>
      </c>
      <c r="G16" s="34" t="s">
        <v>2</v>
      </c>
      <c r="H16" s="80">
        <f t="shared" si="1"/>
        <v>104755</v>
      </c>
      <c r="I16" s="78">
        <f t="shared" si="0"/>
        <v>4711.8798999999999</v>
      </c>
    </row>
    <row r="17" spans="1:14" ht="21" customHeight="1">
      <c r="A17" s="98">
        <v>4.3</v>
      </c>
      <c r="B17" s="77" t="s">
        <v>147</v>
      </c>
      <c r="C17" s="81" t="s">
        <v>2</v>
      </c>
      <c r="D17" s="81">
        <v>5</v>
      </c>
      <c r="E17" s="81">
        <v>3700</v>
      </c>
      <c r="F17" s="34" t="s">
        <v>2</v>
      </c>
      <c r="G17" s="34" t="s">
        <v>2</v>
      </c>
      <c r="H17" s="80">
        <f t="shared" si="1"/>
        <v>18500</v>
      </c>
      <c r="I17" s="78">
        <f t="shared" si="0"/>
        <v>832.13</v>
      </c>
    </row>
    <row r="18" spans="1:14" ht="21.75" customHeight="1">
      <c r="A18" s="98">
        <v>4.4000000000000004</v>
      </c>
      <c r="B18" s="77" t="s">
        <v>144</v>
      </c>
      <c r="C18" s="81" t="s">
        <v>2</v>
      </c>
      <c r="D18" s="81">
        <v>4.8</v>
      </c>
      <c r="E18" s="81">
        <v>3700</v>
      </c>
      <c r="F18" s="34" t="s">
        <v>2</v>
      </c>
      <c r="G18" s="34" t="s">
        <v>2</v>
      </c>
      <c r="H18" s="80">
        <f t="shared" si="1"/>
        <v>17760</v>
      </c>
      <c r="I18" s="78">
        <f t="shared" si="0"/>
        <v>798.84479999999996</v>
      </c>
    </row>
    <row r="19" spans="1:14" ht="18" customHeight="1">
      <c r="A19" s="98">
        <v>4.5</v>
      </c>
      <c r="B19" s="77" t="s">
        <v>145</v>
      </c>
      <c r="C19" s="81" t="s">
        <v>2</v>
      </c>
      <c r="D19" s="81">
        <v>5</v>
      </c>
      <c r="E19" s="81">
        <v>2024</v>
      </c>
      <c r="F19" s="34" t="s">
        <v>2</v>
      </c>
      <c r="G19" s="34" t="s">
        <v>2</v>
      </c>
      <c r="H19" s="80">
        <f t="shared" si="1"/>
        <v>10120</v>
      </c>
      <c r="I19" s="78">
        <f t="shared" si="0"/>
        <v>455.19759999999997</v>
      </c>
    </row>
    <row r="20" spans="1:14" s="211" customFormat="1" ht="18" customHeight="1">
      <c r="A20" s="98">
        <v>4.5999999999999996</v>
      </c>
      <c r="B20" s="77" t="s">
        <v>148</v>
      </c>
      <c r="C20" s="81" t="s">
        <v>2</v>
      </c>
      <c r="D20" s="81">
        <v>3.5</v>
      </c>
      <c r="E20" s="81">
        <v>2024</v>
      </c>
      <c r="F20" s="34" t="s">
        <v>2</v>
      </c>
      <c r="G20" s="34" t="s">
        <v>2</v>
      </c>
      <c r="H20" s="80">
        <f t="shared" si="1"/>
        <v>7084</v>
      </c>
      <c r="I20" s="78">
        <f t="shared" si="0"/>
        <v>318.63832000000002</v>
      </c>
    </row>
    <row r="21" spans="1:14" s="211" customFormat="1" ht="18" customHeight="1">
      <c r="A21" s="98">
        <v>4.7</v>
      </c>
      <c r="B21" s="77" t="s">
        <v>130</v>
      </c>
      <c r="C21" s="81" t="s">
        <v>2</v>
      </c>
      <c r="D21" s="81">
        <f>5*7</f>
        <v>35</v>
      </c>
      <c r="E21" s="81">
        <f>244*8</f>
        <v>1952</v>
      </c>
      <c r="F21" s="34"/>
      <c r="G21" s="34"/>
      <c r="H21" s="80">
        <f t="shared" ref="H21" si="2">D21*E21</f>
        <v>68320</v>
      </c>
      <c r="I21" s="78">
        <f t="shared" ref="I21" si="3">H21*0.04498</f>
        <v>3073.0335999999998</v>
      </c>
    </row>
    <row r="22" spans="1:14" s="211" customFormat="1" ht="18" customHeight="1">
      <c r="A22" s="98">
        <v>4.8</v>
      </c>
      <c r="B22" s="77" t="s">
        <v>146</v>
      </c>
      <c r="C22" s="81" t="s">
        <v>2</v>
      </c>
      <c r="D22" s="81">
        <v>3</v>
      </c>
      <c r="E22" s="81">
        <v>8760</v>
      </c>
      <c r="F22" s="34" t="s">
        <v>2</v>
      </c>
      <c r="G22" s="34" t="s">
        <v>2</v>
      </c>
      <c r="H22" s="80">
        <f t="shared" si="1"/>
        <v>26280</v>
      </c>
      <c r="I22" s="78">
        <f t="shared" si="0"/>
        <v>1182.0744</v>
      </c>
    </row>
    <row r="23" spans="1:14" ht="27" customHeight="1">
      <c r="A23" s="82"/>
      <c r="B23" s="212" t="s">
        <v>38</v>
      </c>
      <c r="C23" s="213"/>
      <c r="D23" s="214"/>
      <c r="E23" s="214" t="s">
        <v>2</v>
      </c>
      <c r="F23" s="214" t="s">
        <v>2</v>
      </c>
      <c r="G23" s="214" t="s">
        <v>2</v>
      </c>
      <c r="H23" s="215">
        <f>SUM(H10:H13)</f>
        <v>434125.15</v>
      </c>
      <c r="I23" s="215">
        <f>SUM(I10:I13)*0.65</f>
        <v>12692.51701055</v>
      </c>
      <c r="J23" s="216"/>
    </row>
    <row r="26" spans="1:14" s="61" customFormat="1" ht="40.5">
      <c r="A26" s="56"/>
      <c r="B26" s="217" t="s">
        <v>125</v>
      </c>
      <c r="C26" s="57"/>
      <c r="D26" s="58"/>
      <c r="E26" s="58"/>
      <c r="F26" s="57"/>
      <c r="G26" s="57"/>
      <c r="H26" s="549"/>
      <c r="I26" s="549"/>
      <c r="J26" s="59"/>
      <c r="K26" s="59"/>
      <c r="L26" s="60" t="s">
        <v>81</v>
      </c>
      <c r="M26" s="57"/>
      <c r="N26" s="59"/>
    </row>
    <row r="27" spans="1:14" s="61" customFormat="1" ht="12.75" customHeight="1">
      <c r="A27" s="56"/>
      <c r="B27" s="57"/>
      <c r="C27" s="57"/>
      <c r="D27" s="58"/>
      <c r="E27" s="58"/>
      <c r="F27" s="57"/>
      <c r="G27" s="57"/>
      <c r="H27" s="549"/>
      <c r="I27" s="549"/>
      <c r="J27" s="59"/>
      <c r="K27" s="549" t="s">
        <v>79</v>
      </c>
      <c r="L27" s="549"/>
      <c r="M27" s="549"/>
      <c r="N27" s="59"/>
    </row>
    <row r="28" spans="1:14" s="61" customFormat="1" ht="28.5" customHeight="1" thickBot="1">
      <c r="B28" s="556" t="s">
        <v>108</v>
      </c>
      <c r="C28" s="556"/>
      <c r="D28" s="559" t="s">
        <v>142</v>
      </c>
      <c r="E28" s="559"/>
      <c r="F28" s="559"/>
      <c r="G28" s="559"/>
      <c r="H28" s="559"/>
    </row>
    <row r="29" spans="1:14" s="61" customFormat="1" ht="23.25" customHeight="1">
      <c r="A29" s="59"/>
      <c r="B29" s="65" t="s">
        <v>36</v>
      </c>
      <c r="C29" s="65"/>
      <c r="D29" s="65"/>
      <c r="E29" s="65"/>
      <c r="F29" s="65"/>
      <c r="G29" s="65"/>
      <c r="H29" s="118"/>
      <c r="I29" s="118"/>
      <c r="J29" s="118"/>
    </row>
    <row r="30" spans="1:14" s="61" customFormat="1" ht="15" customHeight="1">
      <c r="A30" s="553" t="s">
        <v>128</v>
      </c>
      <c r="B30" s="553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</row>
    <row r="31" spans="1:14" s="61" customFormat="1">
      <c r="A31" s="59"/>
      <c r="B31" s="65"/>
      <c r="C31" s="65"/>
      <c r="D31" s="65"/>
      <c r="E31" s="65"/>
      <c r="F31" s="65"/>
      <c r="G31" s="65"/>
      <c r="H31" s="65"/>
      <c r="I31" s="65"/>
      <c r="J31" s="65"/>
      <c r="K31" s="59"/>
      <c r="L31" s="59"/>
    </row>
    <row r="32" spans="1:14" s="135" customFormat="1" ht="88.5" customHeight="1">
      <c r="A32" s="98" t="s">
        <v>82</v>
      </c>
      <c r="B32" s="72" t="s">
        <v>83</v>
      </c>
      <c r="C32" s="72" t="s">
        <v>92</v>
      </c>
      <c r="D32" s="72" t="s">
        <v>93</v>
      </c>
      <c r="E32" s="72" t="s">
        <v>86</v>
      </c>
      <c r="F32" s="72" t="s">
        <v>94</v>
      </c>
      <c r="G32" s="73" t="s">
        <v>95</v>
      </c>
      <c r="H32" s="72" t="s">
        <v>96</v>
      </c>
      <c r="I32" s="72" t="s">
        <v>97</v>
      </c>
      <c r="J32" s="72" t="s">
        <v>98</v>
      </c>
      <c r="K32" s="73" t="s">
        <v>99</v>
      </c>
      <c r="L32" s="73" t="s">
        <v>100</v>
      </c>
      <c r="M32" s="74" t="s">
        <v>101</v>
      </c>
    </row>
    <row r="33" spans="1:13" s="135" customFormat="1" ht="18" customHeight="1">
      <c r="A33" s="98">
        <v>1</v>
      </c>
      <c r="B33" s="72">
        <v>2</v>
      </c>
      <c r="C33" s="72">
        <v>3</v>
      </c>
      <c r="D33" s="72">
        <v>4</v>
      </c>
      <c r="E33" s="72">
        <v>5</v>
      </c>
      <c r="F33" s="72">
        <v>6</v>
      </c>
      <c r="G33" s="72">
        <v>7</v>
      </c>
      <c r="H33" s="72">
        <v>8</v>
      </c>
      <c r="I33" s="72">
        <v>9</v>
      </c>
      <c r="J33" s="72">
        <v>10</v>
      </c>
      <c r="K33" s="98">
        <v>11</v>
      </c>
      <c r="L33" s="98">
        <v>12</v>
      </c>
      <c r="M33" s="98">
        <v>13</v>
      </c>
    </row>
    <row r="34" spans="1:13" s="135" customFormat="1" ht="15" customHeight="1">
      <c r="A34" s="119">
        <v>1</v>
      </c>
      <c r="B34" s="81"/>
      <c r="C34" s="81" t="s">
        <v>89</v>
      </c>
      <c r="D34" s="81"/>
      <c r="E34" s="81"/>
      <c r="F34" s="81"/>
      <c r="G34" s="121">
        <f t="shared" ref="G34:G39" si="4">E34*F34</f>
        <v>0</v>
      </c>
      <c r="H34" s="122">
        <v>147</v>
      </c>
      <c r="I34" s="81" t="s">
        <v>2</v>
      </c>
      <c r="J34" s="81" t="s">
        <v>2</v>
      </c>
      <c r="K34" s="122">
        <f>G34*H34</f>
        <v>0</v>
      </c>
      <c r="L34" s="218"/>
      <c r="M34" s="122">
        <f t="shared" ref="M34:M39" si="5">K34*L34</f>
        <v>0</v>
      </c>
    </row>
    <row r="35" spans="1:13" ht="24.75" customHeight="1">
      <c r="A35" s="119"/>
      <c r="B35" s="77"/>
      <c r="C35" s="81" t="s">
        <v>102</v>
      </c>
      <c r="D35" s="81">
        <v>9809.2000000000007</v>
      </c>
      <c r="E35" s="81">
        <v>9809.2000000000007</v>
      </c>
      <c r="F35" s="81">
        <v>2.1299999999999999E-2</v>
      </c>
      <c r="G35" s="121">
        <f t="shared" si="4"/>
        <v>208.93596000000002</v>
      </c>
      <c r="H35" s="122">
        <v>147</v>
      </c>
      <c r="I35" s="122" t="s">
        <v>2</v>
      </c>
      <c r="J35" s="81" t="s">
        <v>2</v>
      </c>
      <c r="K35" s="122">
        <f>G35*H35</f>
        <v>30713.586120000004</v>
      </c>
      <c r="L35" s="119">
        <v>0.13900000000000001</v>
      </c>
      <c r="M35" s="122">
        <f t="shared" si="5"/>
        <v>4269.188470680001</v>
      </c>
    </row>
    <row r="36" spans="1:13" s="135" customFormat="1" ht="18.75" customHeight="1">
      <c r="A36" s="119">
        <v>2</v>
      </c>
      <c r="B36" s="77"/>
      <c r="C36" s="81" t="s">
        <v>89</v>
      </c>
      <c r="D36" s="81"/>
      <c r="E36" s="81"/>
      <c r="F36" s="81"/>
      <c r="G36" s="121">
        <f t="shared" si="4"/>
        <v>0</v>
      </c>
      <c r="H36" s="81" t="s">
        <v>2</v>
      </c>
      <c r="I36" s="122">
        <v>139</v>
      </c>
      <c r="J36" s="81" t="s">
        <v>2</v>
      </c>
      <c r="K36" s="122">
        <f>G36*I36</f>
        <v>0</v>
      </c>
      <c r="L36" s="218"/>
      <c r="M36" s="122">
        <f t="shared" si="5"/>
        <v>0</v>
      </c>
    </row>
    <row r="37" spans="1:13" ht="23.25" customHeight="1">
      <c r="A37" s="119"/>
      <c r="B37" s="77"/>
      <c r="C37" s="81" t="s">
        <v>102</v>
      </c>
      <c r="D37" s="81"/>
      <c r="E37" s="81"/>
      <c r="F37" s="81"/>
      <c r="G37" s="121">
        <f t="shared" si="4"/>
        <v>0</v>
      </c>
      <c r="H37" s="81" t="s">
        <v>2</v>
      </c>
      <c r="I37" s="122">
        <v>139</v>
      </c>
      <c r="J37" s="81" t="s">
        <v>2</v>
      </c>
      <c r="K37" s="122">
        <f>G37*I37</f>
        <v>0</v>
      </c>
      <c r="L37" s="218"/>
      <c r="M37" s="122">
        <f t="shared" si="5"/>
        <v>0</v>
      </c>
    </row>
    <row r="38" spans="1:13" ht="18" customHeight="1">
      <c r="A38" s="119">
        <v>3</v>
      </c>
      <c r="B38" s="81"/>
      <c r="C38" s="81" t="s">
        <v>89</v>
      </c>
      <c r="D38" s="81"/>
      <c r="E38" s="81"/>
      <c r="F38" s="81"/>
      <c r="G38" s="121">
        <f t="shared" si="4"/>
        <v>0</v>
      </c>
      <c r="H38" s="81" t="s">
        <v>2</v>
      </c>
      <c r="I38" s="81" t="s">
        <v>2</v>
      </c>
      <c r="J38" s="121">
        <v>110</v>
      </c>
      <c r="K38" s="122">
        <f>G38*J38</f>
        <v>0</v>
      </c>
      <c r="L38" s="218"/>
      <c r="M38" s="122">
        <f t="shared" si="5"/>
        <v>0</v>
      </c>
    </row>
    <row r="39" spans="1:13" ht="26.25" customHeight="1">
      <c r="A39" s="119"/>
      <c r="B39" s="77"/>
      <c r="C39" s="81" t="s">
        <v>102</v>
      </c>
      <c r="D39" s="81"/>
      <c r="E39" s="81"/>
      <c r="F39" s="81"/>
      <c r="G39" s="121">
        <f t="shared" si="4"/>
        <v>0</v>
      </c>
      <c r="H39" s="122" t="s">
        <v>2</v>
      </c>
      <c r="I39" s="122" t="s">
        <v>2</v>
      </c>
      <c r="J39" s="122">
        <v>110</v>
      </c>
      <c r="K39" s="122">
        <f>G39*J39</f>
        <v>0</v>
      </c>
      <c r="L39" s="218"/>
      <c r="M39" s="122">
        <f t="shared" si="5"/>
        <v>0</v>
      </c>
    </row>
    <row r="40" spans="1:13" s="135" customFormat="1" ht="18" customHeight="1">
      <c r="A40" s="123"/>
      <c r="B40" s="124" t="s">
        <v>38</v>
      </c>
      <c r="C40" s="108" t="s">
        <v>2</v>
      </c>
      <c r="D40" s="108" t="s">
        <v>2</v>
      </c>
      <c r="E40" s="108" t="s">
        <v>2</v>
      </c>
      <c r="F40" s="108" t="s">
        <v>2</v>
      </c>
      <c r="G40" s="108" t="s">
        <v>2</v>
      </c>
      <c r="H40" s="108" t="s">
        <v>2</v>
      </c>
      <c r="I40" s="108" t="s">
        <v>2</v>
      </c>
      <c r="J40" s="108" t="s">
        <v>2</v>
      </c>
      <c r="K40" s="108" t="s">
        <v>2</v>
      </c>
      <c r="L40" s="108" t="s">
        <v>2</v>
      </c>
      <c r="M40" s="109">
        <f>SUM(M34:M39)</f>
        <v>4269.188470680001</v>
      </c>
    </row>
    <row r="41" spans="1:13" ht="15.75" customHeight="1">
      <c r="B41" s="126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3" ht="14.25">
      <c r="A42" s="59"/>
      <c r="B42" s="209" t="s">
        <v>103</v>
      </c>
      <c r="C42" s="65"/>
      <c r="D42" s="66" t="s">
        <v>27</v>
      </c>
      <c r="E42" s="66"/>
      <c r="F42" s="65"/>
      <c r="G42" s="65"/>
      <c r="H42" s="65"/>
      <c r="I42" s="65"/>
      <c r="J42" s="65"/>
      <c r="K42" s="118"/>
      <c r="L42" s="118"/>
      <c r="M42" s="118"/>
    </row>
    <row r="43" spans="1:13" ht="27">
      <c r="A43" s="59"/>
      <c r="B43" s="204" t="s">
        <v>104</v>
      </c>
      <c r="C43" s="65"/>
      <c r="D43" s="66"/>
      <c r="E43" s="66"/>
      <c r="F43" s="65"/>
      <c r="G43" s="65"/>
      <c r="H43" s="65"/>
      <c r="I43" s="65"/>
      <c r="J43" s="65"/>
      <c r="K43" s="118"/>
      <c r="L43" s="118"/>
      <c r="M43" s="118"/>
    </row>
    <row r="44" spans="1:13">
      <c r="A44" s="59"/>
      <c r="B44" s="204" t="s">
        <v>105</v>
      </c>
      <c r="C44" s="65"/>
      <c r="D44" s="66"/>
      <c r="E44" s="66"/>
      <c r="F44" s="65"/>
      <c r="G44" s="65"/>
      <c r="H44" s="65"/>
      <c r="I44" s="65"/>
      <c r="J44" s="65"/>
      <c r="K44" s="118" t="s">
        <v>27</v>
      </c>
      <c r="L44" s="118"/>
      <c r="M44" s="118"/>
    </row>
    <row r="45" spans="1:13">
      <c r="A45" s="210"/>
      <c r="B45" s="148"/>
      <c r="C45" s="148"/>
      <c r="D45" s="148"/>
      <c r="E45" s="148"/>
      <c r="F45" s="148"/>
      <c r="G45" s="148"/>
      <c r="H45" s="148"/>
      <c r="I45" s="210"/>
      <c r="J45" s="199"/>
      <c r="K45" s="199"/>
      <c r="L45" s="199"/>
      <c r="M45" s="199"/>
    </row>
    <row r="46" spans="1:13" ht="14.25">
      <c r="B46" s="163"/>
      <c r="C46" s="151"/>
      <c r="D46" s="164"/>
      <c r="E46" s="151"/>
      <c r="F46" s="151"/>
      <c r="G46" s="151"/>
      <c r="H46" s="151"/>
      <c r="I46" s="151"/>
      <c r="J46" s="152"/>
      <c r="K46" s="152"/>
      <c r="L46" s="152"/>
    </row>
    <row r="47" spans="1:13">
      <c r="B47" s="131"/>
      <c r="C47" s="151"/>
      <c r="D47" s="164"/>
      <c r="E47" s="151"/>
      <c r="F47" s="151"/>
      <c r="G47" s="151"/>
      <c r="H47" s="151"/>
      <c r="I47" s="151"/>
      <c r="J47" s="152"/>
      <c r="K47" s="152"/>
      <c r="L47" s="152"/>
    </row>
    <row r="48" spans="1:13">
      <c r="B48" s="131"/>
      <c r="C48" s="151"/>
      <c r="D48" s="164"/>
      <c r="E48" s="151"/>
      <c r="F48" s="151"/>
      <c r="G48" s="151"/>
      <c r="H48" s="151"/>
      <c r="I48" s="151"/>
      <c r="J48" s="152"/>
      <c r="K48" s="152"/>
      <c r="L48" s="152"/>
    </row>
    <row r="49" spans="2:11">
      <c r="B49" s="164"/>
      <c r="C49" s="151"/>
      <c r="D49" s="164"/>
      <c r="E49" s="151"/>
      <c r="F49" s="149"/>
      <c r="G49" s="149"/>
      <c r="H49" s="149"/>
      <c r="I49" s="149"/>
      <c r="J49" s="147"/>
      <c r="K49" s="147"/>
    </row>
  </sheetData>
  <mergeCells count="9">
    <mergeCell ref="A30:M30"/>
    <mergeCell ref="H2:J2"/>
    <mergeCell ref="H26:I26"/>
    <mergeCell ref="H27:I27"/>
    <mergeCell ref="B28:C28"/>
    <mergeCell ref="K27:M27"/>
    <mergeCell ref="A6:I6"/>
    <mergeCell ref="C3:G3"/>
    <mergeCell ref="D28:H28"/>
  </mergeCells>
  <pageMargins left="0.51" right="0.17" top="0.44" bottom="0.16" header="0.22" footer="0.28999999999999998"/>
  <pageSetup scale="87" orientation="landscape" verticalDpi="0" r:id="rId1"/>
  <headerFooter alignWithMargins="0"/>
  <rowBreaks count="1" manualBreakCount="1">
    <brk id="23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21</vt:i4>
      </vt:variant>
    </vt:vector>
  </HeadingPairs>
  <TitlesOfParts>
    <vt:vector size="50" baseType="lpstr">
      <vt:lpstr>ampop</vt:lpstr>
      <vt:lpstr>Ampop1</vt:lpstr>
      <vt:lpstr>BDX</vt:lpstr>
      <vt:lpstr>Kargadrich</vt:lpstr>
      <vt:lpstr>Vchr.</vt:lpstr>
      <vt:lpstr>Ver.Qax.</vt:lpstr>
      <vt:lpstr>Ver.Qr.</vt:lpstr>
      <vt:lpstr>Varch</vt:lpstr>
      <vt:lpstr>Kent.</vt:lpstr>
      <vt:lpstr>Ajap.</vt:lpstr>
      <vt:lpstr>Avan</vt:lpstr>
      <vt:lpstr>Arabk.</vt:lpstr>
      <vt:lpstr>Sheng.</vt:lpstr>
      <vt:lpstr>Arag.</vt:lpstr>
      <vt:lpstr>Arar.</vt:lpstr>
      <vt:lpstr>Arm.</vt:lpstr>
      <vt:lpstr>Gex.</vt:lpstr>
      <vt:lpstr>Lori</vt:lpstr>
      <vt:lpstr>Kot.</vt:lpstr>
      <vt:lpstr>Shir.</vt:lpstr>
      <vt:lpstr>Syun.</vt:lpstr>
      <vt:lpstr>Tav.</vt:lpstr>
      <vt:lpstr>Snank.</vt:lpstr>
      <vt:lpstr>hamematakan</vt:lpstr>
      <vt:lpstr>Ver.hakakorupcion</vt:lpstr>
      <vt:lpstr>Yerevan qax</vt:lpstr>
      <vt:lpstr>Yerevan Qreakan</vt:lpstr>
      <vt:lpstr>Sheet1</vt:lpstr>
      <vt:lpstr>Лист1</vt:lpstr>
      <vt:lpstr>Ajap.!Print_Area</vt:lpstr>
      <vt:lpstr>ampop!Print_Area</vt:lpstr>
      <vt:lpstr>Arabk.!Print_Area</vt:lpstr>
      <vt:lpstr>Arag.!Print_Area</vt:lpstr>
      <vt:lpstr>Arar.!Print_Area</vt:lpstr>
      <vt:lpstr>Arm.!Print_Area</vt:lpstr>
      <vt:lpstr>Avan!Print_Area</vt:lpstr>
      <vt:lpstr>Gex.!Print_Area</vt:lpstr>
      <vt:lpstr>hamematakan!Print_Area</vt:lpstr>
      <vt:lpstr>Kent.!Print_Area</vt:lpstr>
      <vt:lpstr>Kot.!Print_Area</vt:lpstr>
      <vt:lpstr>Lori!Print_Area</vt:lpstr>
      <vt:lpstr>Sheng.!Print_Area</vt:lpstr>
      <vt:lpstr>Shir.!Print_Area</vt:lpstr>
      <vt:lpstr>Snank.!Print_Area</vt:lpstr>
      <vt:lpstr>Syun.!Print_Area</vt:lpstr>
      <vt:lpstr>Tav.!Print_Area</vt:lpstr>
      <vt:lpstr>Varch!Print_Area</vt:lpstr>
      <vt:lpstr>Vchr.!Print_Area</vt:lpstr>
      <vt:lpstr>Ver.Qax.!Print_Area</vt:lpstr>
      <vt:lpstr>Ver.Qr.!Print_Area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2025-02-17T06:06:54Z</dcterms:modified>
</cp:coreProperties>
</file>